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pvlcz.sharepoint.com/sites/sekce800/Shared Documents/General/830/Veřejné zakázky_2025/ZPŘ/VD Klecany - oprava technologie levého jezového pole/Na Profil/Příloha č. 1 - PD vč. soupisu prací/"/>
    </mc:Choice>
  </mc:AlternateContent>
  <xr:revisionPtr revIDLastSave="4" documentId="8_{A45EF91F-DC6D-4B8D-8F4B-70F63C3D8DB7}" xr6:coauthVersionLast="47" xr6:coauthVersionMax="47" xr10:uidLastSave="{E9C5C845-17DE-4669-AEF4-D930375FD098}"/>
  <bookViews>
    <workbookView xWindow="-28800" yWindow="495" windowWidth="21600" windowHeight="12585" xr2:uid="{00000000-000D-0000-FFFF-FFFF00000000}"/>
  </bookViews>
  <sheets>
    <sheet name="Úvodní list - souhrn" sheetId="1" r:id="rId1"/>
    <sheet name="Rekapitulace stavby" sheetId="2" r:id="rId2"/>
    <sheet name="00 - VON" sheetId="3" r:id="rId3"/>
    <sheet name="01 - Oprava hydromotorů (..." sheetId="4" r:id="rId4"/>
    <sheet name="02 - Oprava technologie" sheetId="5" r:id="rId5"/>
    <sheet name="03 - Oprava povrchových o..." sheetId="6" r:id="rId6"/>
    <sheet name="04 - Oprava vývaru jezu" sheetId="7" r:id="rId7"/>
  </sheets>
  <definedNames>
    <definedName name="_xlnm._FilterDatabase" localSheetId="2" hidden="1">'00 - VON'!$C$120:$K$155</definedName>
    <definedName name="_xlnm._FilterDatabase" localSheetId="3" hidden="1">'01 - Oprava hydromotorů (...'!$C$118:$K$188</definedName>
    <definedName name="_xlnm._FilterDatabase" localSheetId="4" hidden="1">'02 - Oprava technologie'!$C$123:$K$191</definedName>
    <definedName name="_xlnm._FilterDatabase" localSheetId="5" hidden="1">'03 - Oprava povrchových o...'!$C$121:$K$183</definedName>
    <definedName name="_xlnm._FilterDatabase" localSheetId="6" hidden="1">'04 - Oprava vývaru jezu'!$C$124:$K$177</definedName>
    <definedName name="_xlnm.Print_Titles" localSheetId="2">'00 - VON'!$120:$120</definedName>
    <definedName name="_xlnm.Print_Titles" localSheetId="3">'01 - Oprava hydromotorů (...'!$118:$118</definedName>
    <definedName name="_xlnm.Print_Titles" localSheetId="4">'02 - Oprava technologie'!$123:$123</definedName>
    <definedName name="_xlnm.Print_Titles" localSheetId="5">'03 - Oprava povrchových o...'!$121:$121</definedName>
    <definedName name="_xlnm.Print_Titles" localSheetId="6">'04 - Oprava vývaru jezu'!$124:$124</definedName>
    <definedName name="_xlnm.Print_Titles" localSheetId="1">'Rekapitulace stavby'!$92:$92</definedName>
    <definedName name="_xlnm.Print_Area" localSheetId="2">'00 - VON'!$C$108:$J$155</definedName>
    <definedName name="_xlnm.Print_Area" localSheetId="3">'01 - Oprava hydromotorů (...'!$C$106:$J$188</definedName>
    <definedName name="_xlnm.Print_Area" localSheetId="4">'02 - Oprava technologie'!$C$111:$J$191</definedName>
    <definedName name="_xlnm.Print_Area" localSheetId="5">'03 - Oprava povrchových o...'!$C$109:$J$183</definedName>
    <definedName name="_xlnm.Print_Area" localSheetId="6">'04 - Oprava vývaru jezu'!$C$112:$J$177</definedName>
    <definedName name="_xlnm.Print_Area" localSheetId="1">'Rekapitulace stavby'!$C$82:$AQ$100,'Rekapitulace stavby'!$D$4:$AO$76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 l="1"/>
  <c r="BK173" i="7"/>
  <c r="BK172" i="7" s="1"/>
  <c r="BI173" i="7"/>
  <c r="BH173" i="7"/>
  <c r="BG173" i="7"/>
  <c r="BF173" i="7"/>
  <c r="T173" i="7"/>
  <c r="T172" i="7" s="1"/>
  <c r="T171" i="7" s="1"/>
  <c r="R173" i="7"/>
  <c r="P173" i="7"/>
  <c r="P172" i="7" s="1"/>
  <c r="P171" i="7" s="1"/>
  <c r="J173" i="7"/>
  <c r="BE173" i="7" s="1"/>
  <c r="R172" i="7"/>
  <c r="R171" i="7" s="1"/>
  <c r="BK169" i="7"/>
  <c r="BK168" i="7" s="1"/>
  <c r="J168" i="7" s="1"/>
  <c r="J103" i="7" s="1"/>
  <c r="BI169" i="7"/>
  <c r="BH169" i="7"/>
  <c r="BG169" i="7"/>
  <c r="BF169" i="7"/>
  <c r="BE169" i="7"/>
  <c r="T169" i="7"/>
  <c r="T168" i="7" s="1"/>
  <c r="R169" i="7"/>
  <c r="P169" i="7"/>
  <c r="J169" i="7"/>
  <c r="R168" i="7"/>
  <c r="P168" i="7"/>
  <c r="BK164" i="7"/>
  <c r="BI164" i="7"/>
  <c r="BH164" i="7"/>
  <c r="BG164" i="7"/>
  <c r="BF164" i="7"/>
  <c r="BE164" i="7"/>
  <c r="T164" i="7"/>
  <c r="T160" i="7" s="1"/>
  <c r="R164" i="7"/>
  <c r="P164" i="7"/>
  <c r="J164" i="7"/>
  <c r="BK161" i="7"/>
  <c r="BK160" i="7" s="1"/>
  <c r="J160" i="7" s="1"/>
  <c r="J102" i="7" s="1"/>
  <c r="BI161" i="7"/>
  <c r="BH161" i="7"/>
  <c r="BG161" i="7"/>
  <c r="BF161" i="7"/>
  <c r="T161" i="7"/>
  <c r="R161" i="7"/>
  <c r="P161" i="7"/>
  <c r="P160" i="7" s="1"/>
  <c r="J161" i="7"/>
  <c r="BE161" i="7" s="1"/>
  <c r="R160" i="7"/>
  <c r="BK157" i="7"/>
  <c r="BK156" i="7" s="1"/>
  <c r="J156" i="7" s="1"/>
  <c r="J101" i="7" s="1"/>
  <c r="BI157" i="7"/>
  <c r="BH157" i="7"/>
  <c r="BG157" i="7"/>
  <c r="BF157" i="7"/>
  <c r="BE157" i="7"/>
  <c r="T157" i="7"/>
  <c r="T156" i="7" s="1"/>
  <c r="R157" i="7"/>
  <c r="P157" i="7"/>
  <c r="J157" i="7"/>
  <c r="R156" i="7"/>
  <c r="P156" i="7"/>
  <c r="BK153" i="7"/>
  <c r="BI153" i="7"/>
  <c r="BH153" i="7"/>
  <c r="BG153" i="7"/>
  <c r="BF153" i="7"/>
  <c r="BE153" i="7"/>
  <c r="T153" i="7"/>
  <c r="T149" i="7" s="1"/>
  <c r="R153" i="7"/>
  <c r="P153" i="7"/>
  <c r="J153" i="7"/>
  <c r="BK150" i="7"/>
  <c r="BK149" i="7" s="1"/>
  <c r="J149" i="7" s="1"/>
  <c r="J100" i="7" s="1"/>
  <c r="BI150" i="7"/>
  <c r="BH150" i="7"/>
  <c r="BG150" i="7"/>
  <c r="BF150" i="7"/>
  <c r="T150" i="7"/>
  <c r="R150" i="7"/>
  <c r="P150" i="7"/>
  <c r="P149" i="7" s="1"/>
  <c r="J150" i="7"/>
  <c r="BE150" i="7" s="1"/>
  <c r="R149" i="7"/>
  <c r="BK145" i="7"/>
  <c r="BI145" i="7"/>
  <c r="BH145" i="7"/>
  <c r="BG145" i="7"/>
  <c r="BF145" i="7"/>
  <c r="BE145" i="7"/>
  <c r="T145" i="7"/>
  <c r="R145" i="7"/>
  <c r="P145" i="7"/>
  <c r="J145" i="7"/>
  <c r="BK142" i="7"/>
  <c r="BI142" i="7"/>
  <c r="BH142" i="7"/>
  <c r="BG142" i="7"/>
  <c r="F35" i="7" s="1"/>
  <c r="BB99" i="2" s="1"/>
  <c r="BF142" i="7"/>
  <c r="T142" i="7"/>
  <c r="R142" i="7"/>
  <c r="R141" i="7" s="1"/>
  <c r="P142" i="7"/>
  <c r="P141" i="7" s="1"/>
  <c r="J142" i="7"/>
  <c r="BE142" i="7" s="1"/>
  <c r="BK141" i="7"/>
  <c r="J141" i="7" s="1"/>
  <c r="J99" i="7" s="1"/>
  <c r="T141" i="7"/>
  <c r="BK139" i="7"/>
  <c r="BI139" i="7"/>
  <c r="BH139" i="7"/>
  <c r="BG139" i="7"/>
  <c r="BF139" i="7"/>
  <c r="J34" i="7" s="1"/>
  <c r="AW99" i="2" s="1"/>
  <c r="T139" i="7"/>
  <c r="R139" i="7"/>
  <c r="P139" i="7"/>
  <c r="J139" i="7"/>
  <c r="BE139" i="7" s="1"/>
  <c r="BK137" i="7"/>
  <c r="BI137" i="7"/>
  <c r="BH137" i="7"/>
  <c r="F36" i="7" s="1"/>
  <c r="BC99" i="2" s="1"/>
  <c r="BG137" i="7"/>
  <c r="BF137" i="7"/>
  <c r="BE137" i="7"/>
  <c r="T137" i="7"/>
  <c r="R137" i="7"/>
  <c r="P137" i="7"/>
  <c r="J137" i="7"/>
  <c r="BK132" i="7"/>
  <c r="BK127" i="7" s="1"/>
  <c r="BI132" i="7"/>
  <c r="BH132" i="7"/>
  <c r="BG132" i="7"/>
  <c r="BF132" i="7"/>
  <c r="BE132" i="7"/>
  <c r="T132" i="7"/>
  <c r="R132" i="7"/>
  <c r="P132" i="7"/>
  <c r="P127" i="7" s="1"/>
  <c r="J132" i="7"/>
  <c r="BK128" i="7"/>
  <c r="BI128" i="7"/>
  <c r="F37" i="7" s="1"/>
  <c r="BD99" i="2" s="1"/>
  <c r="BH128" i="7"/>
  <c r="BG128" i="7"/>
  <c r="BF128" i="7"/>
  <c r="T128" i="7"/>
  <c r="T127" i="7" s="1"/>
  <c r="R128" i="7"/>
  <c r="R127" i="7" s="1"/>
  <c r="R126" i="7" s="1"/>
  <c r="P128" i="7"/>
  <c r="J128" i="7"/>
  <c r="BE128" i="7" s="1"/>
  <c r="J122" i="7"/>
  <c r="F122" i="7"/>
  <c r="J121" i="7"/>
  <c r="F121" i="7"/>
  <c r="J119" i="7"/>
  <c r="F119" i="7"/>
  <c r="E117" i="7"/>
  <c r="J92" i="7"/>
  <c r="J91" i="7"/>
  <c r="F91" i="7"/>
  <c r="F89" i="7"/>
  <c r="E87" i="7"/>
  <c r="J37" i="7"/>
  <c r="J36" i="7"/>
  <c r="AY99" i="2" s="1"/>
  <c r="J35" i="7"/>
  <c r="J18" i="7"/>
  <c r="E18" i="7"/>
  <c r="F92" i="7" s="1"/>
  <c r="J17" i="7"/>
  <c r="J12" i="7"/>
  <c r="J89" i="7" s="1"/>
  <c r="E7" i="7"/>
  <c r="E115" i="7" s="1"/>
  <c r="BK182" i="6"/>
  <c r="BI182" i="6"/>
  <c r="BH182" i="6"/>
  <c r="BG182" i="6"/>
  <c r="BF182" i="6"/>
  <c r="BE182" i="6"/>
  <c r="T182" i="6"/>
  <c r="R182" i="6"/>
  <c r="P182" i="6"/>
  <c r="J182" i="6"/>
  <c r="BK174" i="6"/>
  <c r="BI174" i="6"/>
  <c r="BH174" i="6"/>
  <c r="BG174" i="6"/>
  <c r="BF174" i="6"/>
  <c r="T174" i="6"/>
  <c r="R174" i="6"/>
  <c r="P174" i="6"/>
  <c r="J174" i="6"/>
  <c r="BE174" i="6" s="1"/>
  <c r="BK170" i="6"/>
  <c r="BI170" i="6"/>
  <c r="BH170" i="6"/>
  <c r="BG170" i="6"/>
  <c r="BF170" i="6"/>
  <c r="T170" i="6"/>
  <c r="T153" i="6" s="1"/>
  <c r="T152" i="6" s="1"/>
  <c r="R170" i="6"/>
  <c r="P170" i="6"/>
  <c r="J170" i="6"/>
  <c r="BE170" i="6" s="1"/>
  <c r="BK166" i="6"/>
  <c r="BI166" i="6"/>
  <c r="BH166" i="6"/>
  <c r="BG166" i="6"/>
  <c r="BF166" i="6"/>
  <c r="T166" i="6"/>
  <c r="R166" i="6"/>
  <c r="P166" i="6"/>
  <c r="J166" i="6"/>
  <c r="BE166" i="6" s="1"/>
  <c r="BK160" i="6"/>
  <c r="BI160" i="6"/>
  <c r="BH160" i="6"/>
  <c r="BG160" i="6"/>
  <c r="BF160" i="6"/>
  <c r="BE160" i="6"/>
  <c r="T160" i="6"/>
  <c r="R160" i="6"/>
  <c r="P160" i="6"/>
  <c r="J160" i="6"/>
  <c r="BK154" i="6"/>
  <c r="BK153" i="6" s="1"/>
  <c r="BI154" i="6"/>
  <c r="BH154" i="6"/>
  <c r="BG154" i="6"/>
  <c r="BF154" i="6"/>
  <c r="T154" i="6"/>
  <c r="R154" i="6"/>
  <c r="R153" i="6" s="1"/>
  <c r="R152" i="6" s="1"/>
  <c r="P154" i="6"/>
  <c r="P153" i="6" s="1"/>
  <c r="P152" i="6" s="1"/>
  <c r="J154" i="6"/>
  <c r="BE154" i="6" s="1"/>
  <c r="BK148" i="6"/>
  <c r="BK147" i="6" s="1"/>
  <c r="J147" i="6" s="1"/>
  <c r="J100" i="6" s="1"/>
  <c r="BI148" i="6"/>
  <c r="BH148" i="6"/>
  <c r="BG148" i="6"/>
  <c r="BF148" i="6"/>
  <c r="T148" i="6"/>
  <c r="R148" i="6"/>
  <c r="P148" i="6"/>
  <c r="J148" i="6"/>
  <c r="BE148" i="6" s="1"/>
  <c r="T147" i="6"/>
  <c r="R147" i="6"/>
  <c r="P147" i="6"/>
  <c r="BK140" i="6"/>
  <c r="BK136" i="6" s="1"/>
  <c r="J136" i="6" s="1"/>
  <c r="J99" i="6" s="1"/>
  <c r="BI140" i="6"/>
  <c r="BH140" i="6"/>
  <c r="BG140" i="6"/>
  <c r="BF140" i="6"/>
  <c r="BE140" i="6"/>
  <c r="T140" i="6"/>
  <c r="R140" i="6"/>
  <c r="P140" i="6"/>
  <c r="J140" i="6"/>
  <c r="BK137" i="6"/>
  <c r="BI137" i="6"/>
  <c r="BH137" i="6"/>
  <c r="BG137" i="6"/>
  <c r="BF137" i="6"/>
  <c r="T137" i="6"/>
  <c r="R137" i="6"/>
  <c r="P137" i="6"/>
  <c r="P136" i="6" s="1"/>
  <c r="J137" i="6"/>
  <c r="BE137" i="6" s="1"/>
  <c r="T136" i="6"/>
  <c r="R136" i="6"/>
  <c r="BK134" i="6"/>
  <c r="BI134" i="6"/>
  <c r="BH134" i="6"/>
  <c r="BG134" i="6"/>
  <c r="BF134" i="6"/>
  <c r="J34" i="6" s="1"/>
  <c r="AW98" i="2" s="1"/>
  <c r="BE134" i="6"/>
  <c r="T134" i="6"/>
  <c r="R134" i="6"/>
  <c r="P134" i="6"/>
  <c r="J134" i="6"/>
  <c r="BK132" i="6"/>
  <c r="BI132" i="6"/>
  <c r="BH132" i="6"/>
  <c r="F36" i="6" s="1"/>
  <c r="BC98" i="2" s="1"/>
  <c r="BG132" i="6"/>
  <c r="BF132" i="6"/>
  <c r="BE132" i="6"/>
  <c r="T132" i="6"/>
  <c r="R132" i="6"/>
  <c r="P132" i="6"/>
  <c r="J132" i="6"/>
  <c r="BK125" i="6"/>
  <c r="BK124" i="6" s="1"/>
  <c r="BI125" i="6"/>
  <c r="F37" i="6" s="1"/>
  <c r="BD98" i="2" s="1"/>
  <c r="BH125" i="6"/>
  <c r="BG125" i="6"/>
  <c r="F35" i="6" s="1"/>
  <c r="BB98" i="2" s="1"/>
  <c r="BF125" i="6"/>
  <c r="T125" i="6"/>
  <c r="R125" i="6"/>
  <c r="R124" i="6" s="1"/>
  <c r="R123" i="6" s="1"/>
  <c r="P125" i="6"/>
  <c r="P124" i="6" s="1"/>
  <c r="J125" i="6"/>
  <c r="BE125" i="6" s="1"/>
  <c r="T124" i="6"/>
  <c r="T123" i="6"/>
  <c r="T122" i="6" s="1"/>
  <c r="J119" i="6"/>
  <c r="J118" i="6"/>
  <c r="F118" i="6"/>
  <c r="F116" i="6"/>
  <c r="E114" i="6"/>
  <c r="J92" i="6"/>
  <c r="F92" i="6"/>
  <c r="J91" i="6"/>
  <c r="F91" i="6"/>
  <c r="F89" i="6"/>
  <c r="E87" i="6"/>
  <c r="J37" i="6"/>
  <c r="J36" i="6"/>
  <c r="J35" i="6"/>
  <c r="F34" i="6"/>
  <c r="J18" i="6"/>
  <c r="E18" i="6"/>
  <c r="F119" i="6" s="1"/>
  <c r="J17" i="6"/>
  <c r="J12" i="6"/>
  <c r="J89" i="6" s="1"/>
  <c r="E7" i="6"/>
  <c r="E85" i="6" s="1"/>
  <c r="BK189" i="5"/>
  <c r="BI189" i="5"/>
  <c r="BH189" i="5"/>
  <c r="BG189" i="5"/>
  <c r="BF189" i="5"/>
  <c r="T189" i="5"/>
  <c r="R189" i="5"/>
  <c r="R186" i="5" s="1"/>
  <c r="P189" i="5"/>
  <c r="J189" i="5"/>
  <c r="BE189" i="5" s="1"/>
  <c r="BK187" i="5"/>
  <c r="BK186" i="5" s="1"/>
  <c r="J186" i="5" s="1"/>
  <c r="J104" i="5" s="1"/>
  <c r="BI187" i="5"/>
  <c r="BH187" i="5"/>
  <c r="BG187" i="5"/>
  <c r="BF187" i="5"/>
  <c r="BE187" i="5"/>
  <c r="T187" i="5"/>
  <c r="T186" i="5" s="1"/>
  <c r="R187" i="5"/>
  <c r="P187" i="5"/>
  <c r="J187" i="5"/>
  <c r="P186" i="5"/>
  <c r="BK183" i="5"/>
  <c r="BI183" i="5"/>
  <c r="BH183" i="5"/>
  <c r="BG183" i="5"/>
  <c r="BF183" i="5"/>
  <c r="T183" i="5"/>
  <c r="T173" i="5" s="1"/>
  <c r="R183" i="5"/>
  <c r="P183" i="5"/>
  <c r="J183" i="5"/>
  <c r="BE183" i="5" s="1"/>
  <c r="BK180" i="5"/>
  <c r="BI180" i="5"/>
  <c r="BH180" i="5"/>
  <c r="BG180" i="5"/>
  <c r="BF180" i="5"/>
  <c r="BE180" i="5"/>
  <c r="T180" i="5"/>
  <c r="R180" i="5"/>
  <c r="P180" i="5"/>
  <c r="J180" i="5"/>
  <c r="BK177" i="5"/>
  <c r="BI177" i="5"/>
  <c r="BH177" i="5"/>
  <c r="BG177" i="5"/>
  <c r="BF177" i="5"/>
  <c r="BE177" i="5"/>
  <c r="T177" i="5"/>
  <c r="R177" i="5"/>
  <c r="P177" i="5"/>
  <c r="J177" i="5"/>
  <c r="BK174" i="5"/>
  <c r="BK173" i="5" s="1"/>
  <c r="J173" i="5" s="1"/>
  <c r="J103" i="5" s="1"/>
  <c r="BI174" i="5"/>
  <c r="BH174" i="5"/>
  <c r="BG174" i="5"/>
  <c r="BF174" i="5"/>
  <c r="T174" i="5"/>
  <c r="R174" i="5"/>
  <c r="R173" i="5" s="1"/>
  <c r="P174" i="5"/>
  <c r="P173" i="5" s="1"/>
  <c r="J174" i="5"/>
  <c r="BE174" i="5" s="1"/>
  <c r="BK170" i="5"/>
  <c r="BI170" i="5"/>
  <c r="BH170" i="5"/>
  <c r="BG170" i="5"/>
  <c r="BF170" i="5"/>
  <c r="T170" i="5"/>
  <c r="R170" i="5"/>
  <c r="P170" i="5"/>
  <c r="J170" i="5"/>
  <c r="BE170" i="5" s="1"/>
  <c r="BK167" i="5"/>
  <c r="BI167" i="5"/>
  <c r="BH167" i="5"/>
  <c r="BG167" i="5"/>
  <c r="BF167" i="5"/>
  <c r="T167" i="5"/>
  <c r="R167" i="5"/>
  <c r="R160" i="5" s="1"/>
  <c r="P167" i="5"/>
  <c r="J167" i="5"/>
  <c r="BE167" i="5" s="1"/>
  <c r="BK164" i="5"/>
  <c r="BK160" i="5" s="1"/>
  <c r="J160" i="5" s="1"/>
  <c r="J102" i="5" s="1"/>
  <c r="BI164" i="5"/>
  <c r="BH164" i="5"/>
  <c r="BG164" i="5"/>
  <c r="BF164" i="5"/>
  <c r="BE164" i="5"/>
  <c r="T164" i="5"/>
  <c r="R164" i="5"/>
  <c r="P164" i="5"/>
  <c r="J164" i="5"/>
  <c r="BK161" i="5"/>
  <c r="BI161" i="5"/>
  <c r="BH161" i="5"/>
  <c r="BG161" i="5"/>
  <c r="BF161" i="5"/>
  <c r="T161" i="5"/>
  <c r="R161" i="5"/>
  <c r="P161" i="5"/>
  <c r="P160" i="5" s="1"/>
  <c r="J161" i="5"/>
  <c r="BE161" i="5" s="1"/>
  <c r="T160" i="5"/>
  <c r="BK157" i="5"/>
  <c r="BK156" i="5" s="1"/>
  <c r="J156" i="5" s="1"/>
  <c r="J101" i="5" s="1"/>
  <c r="BI157" i="5"/>
  <c r="BH157" i="5"/>
  <c r="BG157" i="5"/>
  <c r="BF157" i="5"/>
  <c r="BE157" i="5"/>
  <c r="T157" i="5"/>
  <c r="R157" i="5"/>
  <c r="P157" i="5"/>
  <c r="J157" i="5"/>
  <c r="T156" i="5"/>
  <c r="R156" i="5"/>
  <c r="P156" i="5"/>
  <c r="BK153" i="5"/>
  <c r="BK152" i="5" s="1"/>
  <c r="J152" i="5" s="1"/>
  <c r="J100" i="5" s="1"/>
  <c r="BI153" i="5"/>
  <c r="BH153" i="5"/>
  <c r="BG153" i="5"/>
  <c r="BF153" i="5"/>
  <c r="BE153" i="5"/>
  <c r="T153" i="5"/>
  <c r="T152" i="5" s="1"/>
  <c r="R153" i="5"/>
  <c r="P153" i="5"/>
  <c r="J153" i="5"/>
  <c r="R152" i="5"/>
  <c r="P152" i="5"/>
  <c r="BK149" i="5"/>
  <c r="BI149" i="5"/>
  <c r="BH149" i="5"/>
  <c r="BG149" i="5"/>
  <c r="BF149" i="5"/>
  <c r="T149" i="5"/>
  <c r="T142" i="5" s="1"/>
  <c r="R149" i="5"/>
  <c r="P149" i="5"/>
  <c r="J149" i="5"/>
  <c r="BE149" i="5" s="1"/>
  <c r="BK146" i="5"/>
  <c r="BI146" i="5"/>
  <c r="BH146" i="5"/>
  <c r="BG146" i="5"/>
  <c r="BF146" i="5"/>
  <c r="BE146" i="5"/>
  <c r="T146" i="5"/>
  <c r="R146" i="5"/>
  <c r="P146" i="5"/>
  <c r="J146" i="5"/>
  <c r="BK143" i="5"/>
  <c r="BI143" i="5"/>
  <c r="BH143" i="5"/>
  <c r="F36" i="5" s="1"/>
  <c r="BC97" i="2" s="1"/>
  <c r="BG143" i="5"/>
  <c r="BF143" i="5"/>
  <c r="BE143" i="5"/>
  <c r="T143" i="5"/>
  <c r="R143" i="5"/>
  <c r="R142" i="5" s="1"/>
  <c r="P143" i="5"/>
  <c r="J143" i="5"/>
  <c r="BK142" i="5"/>
  <c r="J142" i="5" s="1"/>
  <c r="J99" i="5" s="1"/>
  <c r="P142" i="5"/>
  <c r="BK139" i="5"/>
  <c r="BI139" i="5"/>
  <c r="BH139" i="5"/>
  <c r="BG139" i="5"/>
  <c r="BF139" i="5"/>
  <c r="T139" i="5"/>
  <c r="R139" i="5"/>
  <c r="P139" i="5"/>
  <c r="J139" i="5"/>
  <c r="BE139" i="5" s="1"/>
  <c r="BK136" i="5"/>
  <c r="BI136" i="5"/>
  <c r="F37" i="5" s="1"/>
  <c r="BD97" i="2" s="1"/>
  <c r="BH136" i="5"/>
  <c r="BG136" i="5"/>
  <c r="BF136" i="5"/>
  <c r="F34" i="5" s="1"/>
  <c r="BA97" i="2" s="1"/>
  <c r="T136" i="5"/>
  <c r="R136" i="5"/>
  <c r="P136" i="5"/>
  <c r="J136" i="5"/>
  <c r="BE136" i="5" s="1"/>
  <c r="BK133" i="5"/>
  <c r="BI133" i="5"/>
  <c r="BH133" i="5"/>
  <c r="BG133" i="5"/>
  <c r="BF133" i="5"/>
  <c r="T133" i="5"/>
  <c r="R133" i="5"/>
  <c r="R126" i="5" s="1"/>
  <c r="P133" i="5"/>
  <c r="J133" i="5"/>
  <c r="BE133" i="5" s="1"/>
  <c r="BK130" i="5"/>
  <c r="BK126" i="5" s="1"/>
  <c r="BI130" i="5"/>
  <c r="BH130" i="5"/>
  <c r="BG130" i="5"/>
  <c r="BF130" i="5"/>
  <c r="BE130" i="5"/>
  <c r="T130" i="5"/>
  <c r="R130" i="5"/>
  <c r="P130" i="5"/>
  <c r="J130" i="5"/>
  <c r="BK127" i="5"/>
  <c r="BI127" i="5"/>
  <c r="BH127" i="5"/>
  <c r="BG127" i="5"/>
  <c r="F35" i="5" s="1"/>
  <c r="BB97" i="2" s="1"/>
  <c r="BF127" i="5"/>
  <c r="J34" i="5" s="1"/>
  <c r="AW97" i="2" s="1"/>
  <c r="T127" i="5"/>
  <c r="R127" i="5"/>
  <c r="P127" i="5"/>
  <c r="P126" i="5" s="1"/>
  <c r="P125" i="5" s="1"/>
  <c r="P124" i="5" s="1"/>
  <c r="AU97" i="2" s="1"/>
  <c r="J127" i="5"/>
  <c r="BE127" i="5" s="1"/>
  <c r="T126" i="5"/>
  <c r="J121" i="5"/>
  <c r="F121" i="5"/>
  <c r="J120" i="5"/>
  <c r="F120" i="5"/>
  <c r="F118" i="5"/>
  <c r="E116" i="5"/>
  <c r="J92" i="5"/>
  <c r="F92" i="5"/>
  <c r="J91" i="5"/>
  <c r="F91" i="5"/>
  <c r="J89" i="5"/>
  <c r="F89" i="5"/>
  <c r="E87" i="5"/>
  <c r="J37" i="5"/>
  <c r="J36" i="5"/>
  <c r="J35" i="5"/>
  <c r="J18" i="5"/>
  <c r="E18" i="5"/>
  <c r="J17" i="5"/>
  <c r="J12" i="5"/>
  <c r="J118" i="5" s="1"/>
  <c r="E7" i="5"/>
  <c r="E114" i="5" s="1"/>
  <c r="BK186" i="4"/>
  <c r="BI186" i="4"/>
  <c r="BH186" i="4"/>
  <c r="BG186" i="4"/>
  <c r="BF186" i="4"/>
  <c r="T186" i="4"/>
  <c r="R186" i="4"/>
  <c r="P186" i="4"/>
  <c r="P178" i="4" s="1"/>
  <c r="J186" i="4"/>
  <c r="BE186" i="4" s="1"/>
  <c r="BK182" i="4"/>
  <c r="BI182" i="4"/>
  <c r="BH182" i="4"/>
  <c r="BG182" i="4"/>
  <c r="BF182" i="4"/>
  <c r="T182" i="4"/>
  <c r="T178" i="4" s="1"/>
  <c r="R182" i="4"/>
  <c r="P182" i="4"/>
  <c r="J182" i="4"/>
  <c r="BE182" i="4" s="1"/>
  <c r="BK179" i="4"/>
  <c r="BK178" i="4" s="1"/>
  <c r="J178" i="4" s="1"/>
  <c r="J99" i="4" s="1"/>
  <c r="BI179" i="4"/>
  <c r="BH179" i="4"/>
  <c r="BG179" i="4"/>
  <c r="BF179" i="4"/>
  <c r="BE179" i="4"/>
  <c r="T179" i="4"/>
  <c r="R179" i="4"/>
  <c r="P179" i="4"/>
  <c r="J179" i="4"/>
  <c r="R178" i="4"/>
  <c r="BK174" i="4"/>
  <c r="BI174" i="4"/>
  <c r="BH174" i="4"/>
  <c r="BG174" i="4"/>
  <c r="BF174" i="4"/>
  <c r="BE174" i="4"/>
  <c r="T174" i="4"/>
  <c r="R174" i="4"/>
  <c r="P174" i="4"/>
  <c r="J174" i="4"/>
  <c r="BK170" i="4"/>
  <c r="BI170" i="4"/>
  <c r="BH170" i="4"/>
  <c r="BG170" i="4"/>
  <c r="BF170" i="4"/>
  <c r="T170" i="4"/>
  <c r="R170" i="4"/>
  <c r="P170" i="4"/>
  <c r="J170" i="4"/>
  <c r="BE170" i="4" s="1"/>
  <c r="BK166" i="4"/>
  <c r="BI166" i="4"/>
  <c r="BH166" i="4"/>
  <c r="BG166" i="4"/>
  <c r="BF166" i="4"/>
  <c r="T166" i="4"/>
  <c r="R166" i="4"/>
  <c r="P166" i="4"/>
  <c r="J166" i="4"/>
  <c r="BE166" i="4" s="1"/>
  <c r="BK162" i="4"/>
  <c r="BI162" i="4"/>
  <c r="BH162" i="4"/>
  <c r="BG162" i="4"/>
  <c r="BF162" i="4"/>
  <c r="T162" i="4"/>
  <c r="T161" i="4" s="1"/>
  <c r="R162" i="4"/>
  <c r="R161" i="4" s="1"/>
  <c r="P162" i="4"/>
  <c r="P161" i="4" s="1"/>
  <c r="J162" i="4"/>
  <c r="BE162" i="4" s="1"/>
  <c r="BK161" i="4"/>
  <c r="J161" i="4" s="1"/>
  <c r="J98" i="4" s="1"/>
  <c r="BK157" i="4"/>
  <c r="BI157" i="4"/>
  <c r="BH157" i="4"/>
  <c r="BG157" i="4"/>
  <c r="BF157" i="4"/>
  <c r="T157" i="4"/>
  <c r="R157" i="4"/>
  <c r="P157" i="4"/>
  <c r="J157" i="4"/>
  <c r="BE157" i="4" s="1"/>
  <c r="BK153" i="4"/>
  <c r="BI153" i="4"/>
  <c r="BH153" i="4"/>
  <c r="BG153" i="4"/>
  <c r="BF153" i="4"/>
  <c r="T153" i="4"/>
  <c r="R153" i="4"/>
  <c r="P153" i="4"/>
  <c r="J153" i="4"/>
  <c r="BE153" i="4" s="1"/>
  <c r="BK149" i="4"/>
  <c r="BI149" i="4"/>
  <c r="BH149" i="4"/>
  <c r="BG149" i="4"/>
  <c r="BF149" i="4"/>
  <c r="BE149" i="4"/>
  <c r="T149" i="4"/>
  <c r="R149" i="4"/>
  <c r="P149" i="4"/>
  <c r="J149" i="4"/>
  <c r="BK145" i="4"/>
  <c r="BI145" i="4"/>
  <c r="BH145" i="4"/>
  <c r="BG145" i="4"/>
  <c r="BF145" i="4"/>
  <c r="BE145" i="4"/>
  <c r="T145" i="4"/>
  <c r="R145" i="4"/>
  <c r="P145" i="4"/>
  <c r="J145" i="4"/>
  <c r="BK141" i="4"/>
  <c r="BI141" i="4"/>
  <c r="BH141" i="4"/>
  <c r="BG141" i="4"/>
  <c r="BF141" i="4"/>
  <c r="T141" i="4"/>
  <c r="R141" i="4"/>
  <c r="P141" i="4"/>
  <c r="J141" i="4"/>
  <c r="BE141" i="4" s="1"/>
  <c r="BK137" i="4"/>
  <c r="BI137" i="4"/>
  <c r="BH137" i="4"/>
  <c r="BG137" i="4"/>
  <c r="BF137" i="4"/>
  <c r="T137" i="4"/>
  <c r="R137" i="4"/>
  <c r="P137" i="4"/>
  <c r="J137" i="4"/>
  <c r="BE137" i="4" s="1"/>
  <c r="BK133" i="4"/>
  <c r="BI133" i="4"/>
  <c r="BH133" i="4"/>
  <c r="BG133" i="4"/>
  <c r="BF133" i="4"/>
  <c r="J34" i="4" s="1"/>
  <c r="AW96" i="2" s="1"/>
  <c r="BE133" i="4"/>
  <c r="T133" i="4"/>
  <c r="R133" i="4"/>
  <c r="P133" i="4"/>
  <c r="J133" i="4"/>
  <c r="BK129" i="4"/>
  <c r="BI129" i="4"/>
  <c r="BH129" i="4"/>
  <c r="BG129" i="4"/>
  <c r="BF129" i="4"/>
  <c r="BE129" i="4"/>
  <c r="T129" i="4"/>
  <c r="R129" i="4"/>
  <c r="P129" i="4"/>
  <c r="J129" i="4"/>
  <c r="BK125" i="4"/>
  <c r="BK120" i="4" s="1"/>
  <c r="BI125" i="4"/>
  <c r="BH125" i="4"/>
  <c r="BG125" i="4"/>
  <c r="BF125" i="4"/>
  <c r="F34" i="4" s="1"/>
  <c r="BA96" i="2" s="1"/>
  <c r="T125" i="4"/>
  <c r="R125" i="4"/>
  <c r="P125" i="4"/>
  <c r="P120" i="4" s="1"/>
  <c r="P119" i="4" s="1"/>
  <c r="AU96" i="2" s="1"/>
  <c r="J125" i="4"/>
  <c r="BE125" i="4" s="1"/>
  <c r="BK121" i="4"/>
  <c r="BI121" i="4"/>
  <c r="F37" i="4" s="1"/>
  <c r="BD96" i="2" s="1"/>
  <c r="BH121" i="4"/>
  <c r="F36" i="4" s="1"/>
  <c r="BC96" i="2" s="1"/>
  <c r="BG121" i="4"/>
  <c r="BF121" i="4"/>
  <c r="T121" i="4"/>
  <c r="T120" i="4" s="1"/>
  <c r="R121" i="4"/>
  <c r="R120" i="4" s="1"/>
  <c r="R119" i="4" s="1"/>
  <c r="P121" i="4"/>
  <c r="J121" i="4"/>
  <c r="BE121" i="4" s="1"/>
  <c r="J116" i="4"/>
  <c r="J115" i="4"/>
  <c r="F115" i="4"/>
  <c r="F113" i="4"/>
  <c r="E111" i="4"/>
  <c r="E109" i="4"/>
  <c r="J92" i="4"/>
  <c r="F92" i="4"/>
  <c r="J91" i="4"/>
  <c r="F91" i="4"/>
  <c r="F89" i="4"/>
  <c r="E87" i="4"/>
  <c r="J37" i="4"/>
  <c r="J36" i="4"/>
  <c r="J35" i="4"/>
  <c r="AX96" i="2" s="1"/>
  <c r="F35" i="4"/>
  <c r="BB96" i="2" s="1"/>
  <c r="J18" i="4"/>
  <c r="E18" i="4"/>
  <c r="F116" i="4" s="1"/>
  <c r="J17" i="4"/>
  <c r="J12" i="4"/>
  <c r="J113" i="4" s="1"/>
  <c r="E7" i="4"/>
  <c r="E85" i="4" s="1"/>
  <c r="BK154" i="3"/>
  <c r="BK153" i="3" s="1"/>
  <c r="J153" i="3" s="1"/>
  <c r="J101" i="3" s="1"/>
  <c r="BI154" i="3"/>
  <c r="BH154" i="3"/>
  <c r="BG154" i="3"/>
  <c r="BF154" i="3"/>
  <c r="BE154" i="3"/>
  <c r="T154" i="3"/>
  <c r="T153" i="3" s="1"/>
  <c r="R154" i="3"/>
  <c r="P154" i="3"/>
  <c r="J154" i="3"/>
  <c r="R153" i="3"/>
  <c r="P153" i="3"/>
  <c r="BK150" i="3"/>
  <c r="BI150" i="3"/>
  <c r="BH150" i="3"/>
  <c r="BG150" i="3"/>
  <c r="BF150" i="3"/>
  <c r="T150" i="3"/>
  <c r="T146" i="3" s="1"/>
  <c r="T122" i="3" s="1"/>
  <c r="T121" i="3" s="1"/>
  <c r="R150" i="3"/>
  <c r="P150" i="3"/>
  <c r="J150" i="3"/>
  <c r="BE150" i="3" s="1"/>
  <c r="BK147" i="3"/>
  <c r="BK146" i="3" s="1"/>
  <c r="J146" i="3" s="1"/>
  <c r="J100" i="3" s="1"/>
  <c r="BI147" i="3"/>
  <c r="BH147" i="3"/>
  <c r="BG147" i="3"/>
  <c r="BF147" i="3"/>
  <c r="BE147" i="3"/>
  <c r="T147" i="3"/>
  <c r="R147" i="3"/>
  <c r="P147" i="3"/>
  <c r="J147" i="3"/>
  <c r="R146" i="3"/>
  <c r="P146" i="3"/>
  <c r="BK144" i="3"/>
  <c r="BI144" i="3"/>
  <c r="BH144" i="3"/>
  <c r="BG144" i="3"/>
  <c r="BF144" i="3"/>
  <c r="BE144" i="3"/>
  <c r="T144" i="3"/>
  <c r="R144" i="3"/>
  <c r="P144" i="3"/>
  <c r="J144" i="3"/>
  <c r="BK142" i="3"/>
  <c r="BI142" i="3"/>
  <c r="BH142" i="3"/>
  <c r="BG142" i="3"/>
  <c r="BF142" i="3"/>
  <c r="T142" i="3"/>
  <c r="R142" i="3"/>
  <c r="P142" i="3"/>
  <c r="J142" i="3"/>
  <c r="BE142" i="3" s="1"/>
  <c r="BK139" i="3"/>
  <c r="BI139" i="3"/>
  <c r="BH139" i="3"/>
  <c r="BG139" i="3"/>
  <c r="BF139" i="3"/>
  <c r="T139" i="3"/>
  <c r="R139" i="3"/>
  <c r="P139" i="3"/>
  <c r="J139" i="3"/>
  <c r="BE139" i="3" s="1"/>
  <c r="BK137" i="3"/>
  <c r="BI137" i="3"/>
  <c r="BH137" i="3"/>
  <c r="BG137" i="3"/>
  <c r="BF137" i="3"/>
  <c r="T137" i="3"/>
  <c r="R137" i="3"/>
  <c r="R132" i="3" s="1"/>
  <c r="P137" i="3"/>
  <c r="J137" i="3"/>
  <c r="BE137" i="3" s="1"/>
  <c r="BK135" i="3"/>
  <c r="BK132" i="3" s="1"/>
  <c r="J132" i="3" s="1"/>
  <c r="J99" i="3" s="1"/>
  <c r="BI135" i="3"/>
  <c r="BH135" i="3"/>
  <c r="BG135" i="3"/>
  <c r="BF135" i="3"/>
  <c r="BE135" i="3"/>
  <c r="T135" i="3"/>
  <c r="R135" i="3"/>
  <c r="P135" i="3"/>
  <c r="J135" i="3"/>
  <c r="BK133" i="3"/>
  <c r="BI133" i="3"/>
  <c r="BH133" i="3"/>
  <c r="BG133" i="3"/>
  <c r="BF133" i="3"/>
  <c r="T133" i="3"/>
  <c r="R133" i="3"/>
  <c r="P133" i="3"/>
  <c r="P132" i="3" s="1"/>
  <c r="J133" i="3"/>
  <c r="BE133" i="3" s="1"/>
  <c r="T132" i="3"/>
  <c r="BK129" i="3"/>
  <c r="BI129" i="3"/>
  <c r="BH129" i="3"/>
  <c r="BG129" i="3"/>
  <c r="BF129" i="3"/>
  <c r="F34" i="3" s="1"/>
  <c r="BA95" i="2" s="1"/>
  <c r="BE129" i="3"/>
  <c r="T129" i="3"/>
  <c r="R129" i="3"/>
  <c r="P129" i="3"/>
  <c r="J129" i="3"/>
  <c r="BK126" i="3"/>
  <c r="BI126" i="3"/>
  <c r="F37" i="3" s="1"/>
  <c r="BD95" i="2" s="1"/>
  <c r="BH126" i="3"/>
  <c r="F36" i="3" s="1"/>
  <c r="BC95" i="2" s="1"/>
  <c r="BC94" i="2" s="1"/>
  <c r="BG126" i="3"/>
  <c r="BF126" i="3"/>
  <c r="BE126" i="3"/>
  <c r="T126" i="3"/>
  <c r="R126" i="3"/>
  <c r="P126" i="3"/>
  <c r="J126" i="3"/>
  <c r="BK124" i="3"/>
  <c r="BK123" i="3" s="1"/>
  <c r="BI124" i="3"/>
  <c r="BH124" i="3"/>
  <c r="BG124" i="3"/>
  <c r="F35" i="3" s="1"/>
  <c r="BB95" i="2" s="1"/>
  <c r="BF124" i="3"/>
  <c r="T124" i="3"/>
  <c r="R124" i="3"/>
  <c r="R123" i="3" s="1"/>
  <c r="P124" i="3"/>
  <c r="P123" i="3" s="1"/>
  <c r="J124" i="3"/>
  <c r="BE124" i="3" s="1"/>
  <c r="T123" i="3"/>
  <c r="J118" i="3"/>
  <c r="J117" i="3"/>
  <c r="F117" i="3"/>
  <c r="J115" i="3"/>
  <c r="F115" i="3"/>
  <c r="E113" i="3"/>
  <c r="J92" i="3"/>
  <c r="F92" i="3"/>
  <c r="J91" i="3"/>
  <c r="F91" i="3"/>
  <c r="J89" i="3"/>
  <c r="F89" i="3"/>
  <c r="E87" i="3"/>
  <c r="J37" i="3"/>
  <c r="J36" i="3"/>
  <c r="J35" i="3"/>
  <c r="J18" i="3"/>
  <c r="E18" i="3"/>
  <c r="F118" i="3" s="1"/>
  <c r="J17" i="3"/>
  <c r="J12" i="3"/>
  <c r="E7" i="3"/>
  <c r="E85" i="3" s="1"/>
  <c r="AX99" i="2"/>
  <c r="BA98" i="2"/>
  <c r="AY98" i="2"/>
  <c r="AX98" i="2"/>
  <c r="AY97" i="2"/>
  <c r="AX97" i="2"/>
  <c r="AY96" i="2"/>
  <c r="AY95" i="2"/>
  <c r="AX95" i="2"/>
  <c r="AS94" i="2"/>
  <c r="AM90" i="2"/>
  <c r="L90" i="2"/>
  <c r="AM89" i="2"/>
  <c r="L89" i="2"/>
  <c r="AM87" i="2"/>
  <c r="L87" i="2"/>
  <c r="L85" i="2"/>
  <c r="L84" i="2"/>
  <c r="F12" i="1"/>
  <c r="D12" i="1"/>
  <c r="D6" i="1" s="1"/>
  <c r="D8" i="1" l="1"/>
  <c r="E111" i="3"/>
  <c r="P122" i="3"/>
  <c r="P121" i="3" s="1"/>
  <c r="AU95" i="2" s="1"/>
  <c r="BD94" i="2"/>
  <c r="W33" i="2" s="1"/>
  <c r="R125" i="5"/>
  <c r="R124" i="5" s="1"/>
  <c r="P123" i="6"/>
  <c r="P122" i="6" s="1"/>
  <c r="AU98" i="2" s="1"/>
  <c r="W32" i="2"/>
  <c r="AY94" i="2"/>
  <c r="T119" i="4"/>
  <c r="J33" i="6"/>
  <c r="AV98" i="2" s="1"/>
  <c r="AT98" i="2" s="1"/>
  <c r="F33" i="6"/>
  <c r="AZ98" i="2" s="1"/>
  <c r="BK123" i="6"/>
  <c r="J124" i="6"/>
  <c r="J98" i="6" s="1"/>
  <c r="R122" i="3"/>
  <c r="R121" i="3" s="1"/>
  <c r="R122" i="6"/>
  <c r="F33" i="7"/>
  <c r="AZ99" i="2" s="1"/>
  <c r="J33" i="7"/>
  <c r="AV99" i="2" s="1"/>
  <c r="AT99" i="2" s="1"/>
  <c r="BK122" i="3"/>
  <c r="J123" i="3"/>
  <c r="J98" i="3" s="1"/>
  <c r="T125" i="5"/>
  <c r="T124" i="5" s="1"/>
  <c r="F33" i="3"/>
  <c r="AZ95" i="2" s="1"/>
  <c r="J33" i="3"/>
  <c r="AV95" i="2" s="1"/>
  <c r="F33" i="5"/>
  <c r="AZ97" i="2" s="1"/>
  <c r="J33" i="5"/>
  <c r="AV97" i="2" s="1"/>
  <c r="AT97" i="2" s="1"/>
  <c r="R125" i="7"/>
  <c r="P126" i="7"/>
  <c r="P125" i="7" s="1"/>
  <c r="AU99" i="2" s="1"/>
  <c r="BK126" i="7"/>
  <c r="J127" i="7"/>
  <c r="J98" i="7" s="1"/>
  <c r="BB94" i="2"/>
  <c r="J33" i="4"/>
  <c r="AV96" i="2" s="1"/>
  <c r="AT96" i="2" s="1"/>
  <c r="F33" i="4"/>
  <c r="AZ96" i="2" s="1"/>
  <c r="T126" i="7"/>
  <c r="T125" i="7" s="1"/>
  <c r="BK119" i="4"/>
  <c r="J119" i="4" s="1"/>
  <c r="J120" i="4"/>
  <c r="J97" i="4" s="1"/>
  <c r="J126" i="5"/>
  <c r="J98" i="5" s="1"/>
  <c r="BK125" i="5"/>
  <c r="BK152" i="6"/>
  <c r="J152" i="6" s="1"/>
  <c r="J101" i="6" s="1"/>
  <c r="J153" i="6"/>
  <c r="J102" i="6" s="1"/>
  <c r="J172" i="7"/>
  <c r="J105" i="7" s="1"/>
  <c r="BK171" i="7"/>
  <c r="J171" i="7" s="1"/>
  <c r="J104" i="7" s="1"/>
  <c r="J34" i="3"/>
  <c r="AW95" i="2" s="1"/>
  <c r="J89" i="4"/>
  <c r="E85" i="5"/>
  <c r="J116" i="6"/>
  <c r="F34" i="7"/>
  <c r="BA99" i="2" s="1"/>
  <c r="BA94" i="2" s="1"/>
  <c r="E85" i="7"/>
  <c r="E112" i="6"/>
  <c r="W30" i="2" l="1"/>
  <c r="AW94" i="2"/>
  <c r="AK30" i="2" s="1"/>
  <c r="J96" i="4"/>
  <c r="J30" i="4"/>
  <c r="W31" i="2"/>
  <c r="AX94" i="2"/>
  <c r="AZ94" i="2"/>
  <c r="BK124" i="5"/>
  <c r="J124" i="5" s="1"/>
  <c r="J125" i="5"/>
  <c r="J97" i="5" s="1"/>
  <c r="J123" i="6"/>
  <c r="J97" i="6" s="1"/>
  <c r="BK122" i="6"/>
  <c r="J122" i="6" s="1"/>
  <c r="J126" i="7"/>
  <c r="J97" i="7" s="1"/>
  <c r="BK125" i="7"/>
  <c r="J125" i="7" s="1"/>
  <c r="AU94" i="2"/>
  <c r="AT95" i="2"/>
  <c r="J122" i="3"/>
  <c r="J97" i="3" s="1"/>
  <c r="BK121" i="3"/>
  <c r="J121" i="3" s="1"/>
  <c r="J96" i="7" l="1"/>
  <c r="J30" i="7"/>
  <c r="J96" i="6"/>
  <c r="J30" i="6"/>
  <c r="AV94" i="2"/>
  <c r="W29" i="2"/>
  <c r="J39" i="4"/>
  <c r="AG96" i="2"/>
  <c r="AN96" i="2" s="1"/>
  <c r="J30" i="5"/>
  <c r="J96" i="5"/>
  <c r="J30" i="3"/>
  <c r="J96" i="3"/>
  <c r="AG98" i="2" l="1"/>
  <c r="AN98" i="2" s="1"/>
  <c r="J39" i="6"/>
  <c r="AG99" i="2"/>
  <c r="AN99" i="2" s="1"/>
  <c r="J39" i="7"/>
  <c r="AT94" i="2"/>
  <c r="AK29" i="2"/>
  <c r="J39" i="3"/>
  <c r="AG95" i="2"/>
  <c r="J39" i="5"/>
  <c r="AG97" i="2"/>
  <c r="AN97" i="2" s="1"/>
  <c r="AN95" i="2" l="1"/>
  <c r="AG94" i="2"/>
  <c r="AN94" i="2" l="1"/>
  <c r="AK26" i="2"/>
  <c r="AK35" i="2" s="1"/>
</calcChain>
</file>

<file path=xl/sharedStrings.xml><?xml version="1.0" encoding="utf-8"?>
<sst xmlns="http://schemas.openxmlformats.org/spreadsheetml/2006/main" count="2791" uniqueCount="598">
  <si>
    <t>Přijatá smluvní částka</t>
  </si>
  <si>
    <t>Kč</t>
  </si>
  <si>
    <t>Celková přijatá částka za odkup vyzískaných materiálů</t>
  </si>
  <si>
    <t>Celková nabídková cena</t>
  </si>
  <si>
    <t>VÝZISKY</t>
  </si>
  <si>
    <t>Kovový odpad</t>
  </si>
  <si>
    <t>množství</t>
  </si>
  <si>
    <t>t</t>
  </si>
  <si>
    <t>cena za tunu</t>
  </si>
  <si>
    <t>Pozn.:</t>
  </si>
  <si>
    <t>Dodavatel musí na tomto listu vyplnit všechny žlutě podbarvené buňky.</t>
  </si>
  <si>
    <t>Dodavatel nesmí upravovat jiné než žlutě podbarvené buňky.</t>
  </si>
  <si>
    <t>Export Komplet</t>
  </si>
  <si>
    <t>2.0</t>
  </si>
  <si>
    <t>ZAMOK</t>
  </si>
  <si>
    <t>False</t>
  </si>
  <si>
    <t>{6ff543ff-8e63-4467-9d4e-8a184312be00}</t>
  </si>
  <si>
    <t>0,01</t>
  </si>
  <si>
    <t>21</t>
  </si>
  <si>
    <t>15</t>
  </si>
  <si>
    <t>REKAPITULACE STAVBY</t>
  </si>
  <si>
    <t>v ---  níže se nacházejí doplnkové a pomocné údaje k sestavám  --- v</t>
  </si>
  <si>
    <t>Návod na vyplnění</t>
  </si>
  <si>
    <t>0,001</t>
  </si>
  <si>
    <t>Kód:</t>
  </si>
  <si>
    <t>2025_05a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</si>
  <si>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</si>
  <si>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</si>
  <si>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VD Klecany - oprava technologie levého jezového pole</t>
  </si>
  <si>
    <t>KSO:</t>
  </si>
  <si>
    <t>CC-CZ:</t>
  </si>
  <si>
    <t>Místo:</t>
  </si>
  <si>
    <t>VD Klecany</t>
  </si>
  <si>
    <t>Datum:</t>
  </si>
  <si>
    <t>30. 6. 2025</t>
  </si>
  <si>
    <t>Zadavatel:</t>
  </si>
  <si>
    <t>IČ:</t>
  </si>
  <si>
    <t>70889953</t>
  </si>
  <si>
    <t>Povodí Vltavy, státní podnik</t>
  </si>
  <si>
    <t>DIČ:</t>
  </si>
  <si>
    <t>Uchazeč:</t>
  </si>
  <si>
    <t>Vyplň údaj</t>
  </si>
  <si>
    <t>Projektant:</t>
  </si>
  <si>
    <t>05645328</t>
  </si>
  <si>
    <t>Ing. M. Klimešová</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</si>
  <si>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</si>
  <si>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</si>
  <si>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</si>
  <si>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</si>
  <si>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</si>
  <si>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</si>
  <si>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</si>
  <si>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</si>
  <si>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</si>
  <si>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</si>
  <si>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</si>
  <si>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</si>
  <si>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</si>
  <si>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</si>
  <si>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</si>
  <si>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</si>
  <si>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</si>
  <si>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</si>
  <si>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</si>
  <si>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</si>
  <si>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</si>
  <si>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</si>
  <si>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</si>
  <si>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</si>
  <si>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</si>
  <si>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</si>
  <si>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</si>
  <si>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</si>
  <si>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</si>
  <si>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</si>
  <si>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</si>
  <si>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</si>
  <si>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</si>
  <si>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</si>
  <si>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</si>
  <si>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</si>
  <si>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</si>
  <si>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</si>
  <si>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</si>
  <si>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</si>
  <si>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</si>
  <si>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</si>
  <si>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</si>
  <si>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</si>
  <si>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</si>
  <si>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</si>
  <si>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</si>
  <si>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</si>
  <si>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</si>
  <si>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VON</t>
  </si>
  <si>
    <t>1</t>
  </si>
  <si>
    <t>{cb8f7704-7522-43ad-be54-ba4cc204b68d}</t>
  </si>
  <si>
    <t>2</t>
  </si>
  <si>
    <t>01</t>
  </si>
  <si>
    <t>Oprava hydromotorů (4ks)</t>
  </si>
  <si>
    <t>PRO</t>
  </si>
  <si>
    <t>{b272b12a-c755-45f2-87f3-2eb1eda01788}</t>
  </si>
  <si>
    <t>02</t>
  </si>
  <si>
    <t>Oprava technologie</t>
  </si>
  <si>
    <t>{60ba54ff-68f2-4ce8-b8c2-38eea92ce513}</t>
  </si>
  <si>
    <t>03</t>
  </si>
  <si>
    <t>Oprava povrchových ochran</t>
  </si>
  <si>
    <t>STA</t>
  </si>
  <si>
    <t>{144891d1-16bc-49ba-abc8-05e3b42abcfb}</t>
  </si>
  <si>
    <t>04</t>
  </si>
  <si>
    <t>Oprava vývaru jezu</t>
  </si>
  <si>
    <t>{f43eb0de-1020-4452-a3f6-aef43a419076}</t>
  </si>
  <si>
    <t>KRYCÍ LIST SOUPISU PRACÍ</t>
  </si>
  <si>
    <t>Objekt:</t>
  </si>
  <si>
    <t>00 - VON</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</si>
  <si>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</si>
  <si>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</si>
  <si>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</si>
  <si>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</si>
  <si>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</si>
  <si>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</si>
  <si>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</si>
  <si>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</si>
  <si>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</si>
  <si>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</si>
  <si>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</si>
  <si>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</si>
  <si>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</si>
  <si>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</si>
  <si>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</si>
  <si>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</si>
  <si>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</si>
  <si>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</si>
  <si>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</si>
  <si>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</si>
  <si>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</si>
  <si>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</si>
  <si>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</si>
  <si>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</si>
  <si>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</si>
  <si>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</si>
  <si>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</si>
  <si>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</si>
  <si>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</si>
  <si>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</si>
  <si>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013002005_R</t>
  </si>
  <si>
    <t>Pasport budov a dotčených a přilehlých objektů</t>
  </si>
  <si>
    <t>kpl</t>
  </si>
  <si>
    <t>1024</t>
  </si>
  <si>
    <t>-1622967943</t>
  </si>
  <si>
    <t>PP</t>
  </si>
  <si>
    <t>013203000_R</t>
  </si>
  <si>
    <t>Dokumentace dílenská</t>
  </si>
  <si>
    <t>2078181536</t>
  </si>
  <si>
    <t>Průzkumné, geodetické a projektové práce projektové práce dokumentace stavby (výkresová a textová) bez rozlišení</t>
  </si>
  <si>
    <t>P</t>
  </si>
  <si>
    <t>Poznámka k položce:_x000D_
Dílenská dokumentace pro výrobu nových částí ocelových konstrukcí (víka skříň hydromotorů, ap.)_x000D_
viz. D.1. kap 7,8,9.</t>
  </si>
  <si>
    <t>3</t>
  </si>
  <si>
    <t>013203001_R</t>
  </si>
  <si>
    <t>Aktualizace plánu BOZP</t>
  </si>
  <si>
    <t>2065075096</t>
  </si>
  <si>
    <t xml:space="preserve">Aktualizace plánu BOZP </t>
  </si>
  <si>
    <t>Poznámka k položce:_x000D_
Aktualizace plánu BOZP zhotovitelem dle svého vybavení a lidských zdrojů.</t>
  </si>
  <si>
    <t>VRN3</t>
  </si>
  <si>
    <t>Zařízení staveniště</t>
  </si>
  <si>
    <t>4</t>
  </si>
  <si>
    <t>031203000_R</t>
  </si>
  <si>
    <t>Příprava staveniště</t>
  </si>
  <si>
    <t>1914614467</t>
  </si>
  <si>
    <t xml:space="preserve">Příprava staveniště, včetně skládek apod.
</t>
  </si>
  <si>
    <t>032103000</t>
  </si>
  <si>
    <t>Náklady na stavební buňky</t>
  </si>
  <si>
    <t>-926822055</t>
  </si>
  <si>
    <t xml:space="preserve">Zařízení staveniště vybavení staveniště náklady na stavební buňky
- stavební buňka
- socialní objekty pro pracovníky stavby
</t>
  </si>
  <si>
    <t>6</t>
  </si>
  <si>
    <t>033203000</t>
  </si>
  <si>
    <t>Energie pro zařízení staveniště</t>
  </si>
  <si>
    <t>-1195273940</t>
  </si>
  <si>
    <t xml:space="preserve">Energie pro zařízení staveniště
 - nezbytné vnitrostaveništní rozvody energie vč. zajištění jejich zdrojů
</t>
  </si>
  <si>
    <t>7</t>
  </si>
  <si>
    <t>034303000</t>
  </si>
  <si>
    <t>Opatření na ochranu pozemků sousedních se staveništěm</t>
  </si>
  <si>
    <t>1755950655</t>
  </si>
  <si>
    <t>Zařízení staveniště zabezpečení staveniště opatření na ochranu sousedních pozemků</t>
  </si>
  <si>
    <t>Poznámka k položce:_x000D_
Náklady na ochranu sousedních stavebních konstrukcí a částí VD před nežádoucím znečištěním při provádění nátěrů.</t>
  </si>
  <si>
    <t>8</t>
  </si>
  <si>
    <t>034403000</t>
  </si>
  <si>
    <t>Osvětlení staveniště</t>
  </si>
  <si>
    <t>685072643</t>
  </si>
  <si>
    <t>Zařízení staveniště zabezpečení staveniště osvětlení staveniště</t>
  </si>
  <si>
    <t>9</t>
  </si>
  <si>
    <t>039103000</t>
  </si>
  <si>
    <t>Rozebrání, bourání a odvoz zařízení staveniště</t>
  </si>
  <si>
    <t>1137020349</t>
  </si>
  <si>
    <t>Zařízení staveniště zrušení zařízení staveniště rozebrání, bourání a odvoz</t>
  </si>
  <si>
    <t>VRN4</t>
  </si>
  <si>
    <t>Inženýrská činnost</t>
  </si>
  <si>
    <t>10</t>
  </si>
  <si>
    <t>043002000</t>
  </si>
  <si>
    <t>Zkoušky a ostatní měření</t>
  </si>
  <si>
    <t>1383000116</t>
  </si>
  <si>
    <t xml:space="preserve">Odběr vzorků betonu, jejich zkoušky a vyhodnocení. Měření tloušťky nátěru.
</t>
  </si>
  <si>
    <t xml:space="preserve">Poznámka k položce:_x000D_
Viz TZ kap.13 - Oprava vývaru jezu_x000D_
- odběr vzorků betonové směsi, rozbory a vyhodnocení._x000D_
Viz TZ kap.5 - Oprava povrch. ochran_x000D_
- cena zahrnuje veškeré náklady na provedení měření, vyhodnocení, záznam zkoušek._x000D_
</t>
  </si>
  <si>
    <t>11</t>
  </si>
  <si>
    <t>043194000_R</t>
  </si>
  <si>
    <t>Odzkoušení funkčnosti zařízení, uvedení do provozu</t>
  </si>
  <si>
    <t>1412264492</t>
  </si>
  <si>
    <t xml:space="preserve">Odzkoušení funkčnosti zařízení, uvedení do provozu. </t>
  </si>
  <si>
    <t>Poznámka k položce:_x000D_
Viz TZ kap. 14 a 16, včetně příp. videozáznamu.</t>
  </si>
  <si>
    <t>VRN7</t>
  </si>
  <si>
    <t>Provozní vlivy</t>
  </si>
  <si>
    <t>12</t>
  </si>
  <si>
    <t>07900200_R</t>
  </si>
  <si>
    <t>Prostředky a materiál pro šetření a likvidaci vzniklé ekologické havárie</t>
  </si>
  <si>
    <t>ks</t>
  </si>
  <si>
    <t>-1866150560</t>
  </si>
  <si>
    <t xml:space="preserve">1 x havarijní souprava OIL 240 (obsah soupravy: nádoba 240 l, Algasorb 30 kg, 50x rohož, 5x nohavice, 5x polštář, 200x utěrka NT, 1x lopatka a smeták, 5x PE pytel, 5x výstražná nálepka, 2x rukavice nálepka - absorpční schopnost 300 litrů), nebo souprava ekvivalentní,
1 x havarijní souprava UNV 60 (obsah soupravy: nádoba 60 l, 30x rohož, 3x nohavice,  2x polštář, 1x PVC rukavice, 2x PE pytel, 2x výstražná nálepka - absorpční schopnost 89 litrů), nebo souprava ekvivalentní,
1 x balení norná stěna EKNS 220 H (4 ks, rozměr 0,13 x 3 m), nebo ekvivalentní typ,
PE pytle objem 120 l - 10 ks,
ruční nářadí (sekyra, pila, krumpáč, lopata, palice),
zásoba řeziva (prkna, latě, trámy) - jednotky kusů,
lahve pro odběr vzorků (prachovnice se širokým hrdlem o objemu min 1,25 l) - 5 ks.
</t>
  </si>
  <si>
    <t>01 - Oprava hydromotorů (4ks)</t>
  </si>
  <si>
    <t>01 - Oprava hydromotoru</t>
  </si>
  <si>
    <t>02 - Oprava povrchových ochran</t>
  </si>
  <si>
    <t>03 - Vedlejší  a ostatní náklady</t>
  </si>
  <si>
    <t>Oprava hydromotoru</t>
  </si>
  <si>
    <t>101R</t>
  </si>
  <si>
    <t>Přetěsnění všech prvků hydromotoru</t>
  </si>
  <si>
    <t>-1067722985</t>
  </si>
  <si>
    <t xml:space="preserve">Přetěsnění všech prvků hydromotoru,
(manžety pístů, ucpávky pístnic, o-kroužky vík)
- včetně dodání nového materiálu
- včetně veškeré práce na přetěsnění
- včetně všech přesunů s tím spojených
- včetně konstrukční úpravy a výroby nových přírub pro sevření tesnění - týká se pouze nemodernizovaných válců
- včetně nového spojovacího materiálu z nerezu
</t>
  </si>
  <si>
    <t xml:space="preserve">Poznámka k položce:_x000D_
 viz TZ 7. Oprava hydromotoru_x000D_
Provedení prací v dílnách zhotovitele._x000D_
_x000D_
U nemodernizovaných typů válců, kde původní těsnění již není možné nahradit, bude provedena konstrukční úprava vlastního pístu. Místo původních přítlačných kroužků miskových těsnění budou vyrobeny dvě nové příruby pro sevření nových těsnění – z každé strany pístu jedna sada. Nový spojovací materiál bude nerezový._x000D_
</t>
  </si>
  <si>
    <t>VV</t>
  </si>
  <si>
    <t>1*4 'Přepočtené koeficientem množství</t>
  </si>
  <si>
    <t>1021R</t>
  </si>
  <si>
    <t>Oprava lokálního poškození pístnice hl. do 0,6 mm</t>
  </si>
  <si>
    <t>-666012912</t>
  </si>
  <si>
    <t>Oprava lokálního poškození pístnice nerezovým návarem a následným opracováním  (soustružení starého povrchu, nerezový návar, soustružení + broušení nového povrchu)
- hloubka poškození do 0,6 mm, dle nálezové zprávy
- včetně všech prací pro demontáže pístnice
- včetně všech přesunů s tím spojených
- včetně materiálu na opravu
- včetně všech prací s tím spojených
- včetně prací pro zpětnou montáž pístnice</t>
  </si>
  <si>
    <t>Poznámka k položce:_x000D_
Podrobny popis viz TZ 7. Oprava hydromotoru_x000D_
Práce v dílnách zhotovitele.</t>
  </si>
  <si>
    <t>1022R</t>
  </si>
  <si>
    <t>Oprava lokálního poškození pístnice hl. nad 0,6 mm</t>
  </si>
  <si>
    <t>-1743664989</t>
  </si>
  <si>
    <t>Oprava lokálního poškození pístnice nerezovým návarem a následným opracováním  (soustružení starého povrchu, laserový návar nerezového prášku, soustružení + broušení nového povrchu)
- hloubka poškození nad 0,6 mm, dle nálezové zprávy
- včetně všech prací pro demontáže pístnice
- včetně všech přesunů s tím spojených, včetně dopravy do opravárenských dílen
- včetně materiálu na opravu
- včetně všech prací s tím spojených
- včetně prací pro zpětnou montáž pístnice</t>
  </si>
  <si>
    <t xml:space="preserve">Poznámka k položce:_x000D_
Podrobny popis viz TZ 7. Oprava hydromotoru_x000D_
</t>
  </si>
  <si>
    <t>103R</t>
  </si>
  <si>
    <t>Oprava vnitřku válce honováním</t>
  </si>
  <si>
    <t>1238424962</t>
  </si>
  <si>
    <t>Oprava vnitřku válce honováním.
- včetně demontáže
- včetně všech přesunů s tím spojených
- včetně materiálu
- včetně všech prací s tím spojených
- včetně zpětné montáže</t>
  </si>
  <si>
    <t>Poznámka k položce:_x000D_
Popis viz  TZ 7.Oprava hydromotoru_x000D_
Práce v dílnách zhotovitele</t>
  </si>
  <si>
    <t>104R</t>
  </si>
  <si>
    <t>Výroba, dodávka a montáž nových přírub hydromotorů</t>
  </si>
  <si>
    <t>-1303266402</t>
  </si>
  <si>
    <t>Výroba, dodávka a montáž nových horních přírub hydromotorů, vč. nerezového spojovacího materiálu
- včetně demontáže
- včetně všech přesunů s tím spojených
- včetně materiálu
- včetně matic a svorníků z nerezu
- včetně zpětné motnáže</t>
  </si>
  <si>
    <t xml:space="preserve">Poznámka k položce:_x000D_
viz TZ 7. Oprava hydromotoru_x000D_
Práce v dílnách zhotovitele_x000D_
_x000D_
</t>
  </si>
  <si>
    <t>1051R</t>
  </si>
  <si>
    <t>Oprava ložiska podle skutečného stavu</t>
  </si>
  <si>
    <t>-2053076595</t>
  </si>
  <si>
    <t xml:space="preserve">Oprava kulového ložiska v očnicích dle skutečného stavu podle nálezové zprávy(1 ložisko = 1 komplet)
- včetně demontáže ložisek
- vyčištění ložiska, oprava náběhových hran
- včetně všech přesunů s tím spojených
- včetně všech prací s tím spojených
- včetně zpětné montáže </t>
  </si>
  <si>
    <t xml:space="preserve">Poznámka k položce:_x000D_
Popis viz TZ 7. Opravy hydromotoru_x000D_
Práce v dílnách zhotovitele._x000D_
_x000D_
</t>
  </si>
  <si>
    <t>1052R</t>
  </si>
  <si>
    <t>Výměna ložiska podle skutečného stavu</t>
  </si>
  <si>
    <t>-276115989</t>
  </si>
  <si>
    <t>Výměna kulového ložiska v očnicích dle skutečného stavu podle nálezové zprávy (1 ložisko = 1 komplet)
- včetně demontáže ložiska
- včetně nového ložiska
- včetně všech přesunů, dopravy, prací a materiálu s tím spojených
- včetně montáže nového ložiska</t>
  </si>
  <si>
    <t>106R</t>
  </si>
  <si>
    <t>Výměna prvků hydraulického systému</t>
  </si>
  <si>
    <t>-1138720123</t>
  </si>
  <si>
    <t>Výměna šroubení, hadic, objímek a nerezového potrubí tlakového oleje
- včetně demontáže hydraulického systému
- včetně veškerého potřebného nového materiálu
- včetně všech přesunů
- včetně montáže hydraulického systému
komplet =  veškerý hydraulický systém jednoho válce</t>
  </si>
  <si>
    <t>Poznámka k položce:_x000D_
Popis viz TZ 7. Opravy hydromotoru_x000D_
Práce v dílnách zhotovitele.</t>
  </si>
  <si>
    <t>107R</t>
  </si>
  <si>
    <t>Ekologická likvidace oleje</t>
  </si>
  <si>
    <t>561374388</t>
  </si>
  <si>
    <t>Ekologická likvidace oleje (náplň zataženého válce cca 350 l)
- vyčerpání, vypuštění a odsátí oleje i s nečistotami
- odvezení a odevzdání k ekologické  likvidaci dle platné legislativy
- včetně poplatku za likvidaci</t>
  </si>
  <si>
    <t>Poznámka k položce:_x000D_
Manipulace s olejem v dílnách zhotovitele.</t>
  </si>
  <si>
    <t>108R</t>
  </si>
  <si>
    <t>Doplnění nového oleje</t>
  </si>
  <si>
    <t>436288302</t>
  </si>
  <si>
    <t>Naplnění zataženého hydromotoru olejem cca 350 l
- minerální olej HV 46 (ISO 6743/4 HV) 
- včetně pořízení nového oleje
- včetně doplnění do válce
- včetně všech přesunů</t>
  </si>
  <si>
    <t>Poznámka k položce:_x000D_
Popis viz TZ 7.a 10. Opravy hydromotoru_x000D_
Manipulace s olejem v dílnách zhotovitele.</t>
  </si>
  <si>
    <t>789121143R</t>
  </si>
  <si>
    <t>Čištění mechanizované ocelových konstrukcí, stupeň přípravy St 3</t>
  </si>
  <si>
    <t>m2</t>
  </si>
  <si>
    <t>-1326759432</t>
  </si>
  <si>
    <t>Úpravy povrchů pod nátěry ocelových konstrukcí třídy I odstranění rzi a nečistot mechanizovaným čištěním stupeň přípravy St 3, bez rozlišení stupeně zrezivění
- ruční dočištění špatně přístupných konstrukcí 
- včetně všech manipulací
- včetně zakrytí částí proti vniknutí prachu a nečistot z čištění</t>
  </si>
  <si>
    <t xml:space="preserve">Poznámka k položce:_x000D_
Dočištění ploch po provedení tryskání v místech, kde nedošlo tryskáním k dosažení požadovaného stupně očištění._x000D_
TZ 7. Oprava povrchových ochran hydromotoru_x000D_
Práce v dílnách zhotovitele._x000D_
</t>
  </si>
  <si>
    <t>"hydromotor" 4*6 "m2" * 0,1 "cca 10%"</t>
  </si>
  <si>
    <t>789221542R</t>
  </si>
  <si>
    <t>Otryskání abrazivem ze strusky ocelových kcí třídy I stupeň zarezavění D stupeň přípravy Sa 2 1/2</t>
  </si>
  <si>
    <t>1794460938</t>
  </si>
  <si>
    <t xml:space="preserve">Otryskání povrchů ocelových konstrukcí suché abrazivní tryskání abrazivem ze strusky , stupeň přípravy Sa 2½, bez rozlišení stupeně zrezivění
- včetně nutné manipulace
- včetně spotřeby abraziva
- včetně zakrytí netryskaných částí proti vniknutí abraziva
</t>
  </si>
  <si>
    <t>Poznámka k položce:_x000D_
viz TZ. 3. Oprava povrchových ochran hydromotoru_x000D_
Práce v dílnách zhotovitele</t>
  </si>
  <si>
    <t>4*6</t>
  </si>
  <si>
    <t>13</t>
  </si>
  <si>
    <t>789316211R</t>
  </si>
  <si>
    <t>Nátěry ocelových kontrukcí dvousložkové epoxidové, celkové tl.  350 um</t>
  </si>
  <si>
    <t>23501191</t>
  </si>
  <si>
    <t>Nátěry ocelových konstrukcí dvousložkovým epoxidovým nátěrem. Nanášené ve vrstvách.
Celková tl. suchého nátěru (DFT) - 540 um.
- včetně spotřeby materiálu
- včetně všech manipulací
- včetně zakrytí nenatíraných částí</t>
  </si>
  <si>
    <t>Poznámka k položce:_x000D_
Technický popis - viz TZ 5. Oprava povrchových ochran._x000D_
korozní třída Im1 – ponor (sladká voda) dle ČSN EN ISO 12944-2._x000D_
Požadovaná životnost H vysoká - větší než 15 let dle ČSN EN ISO 12944-5_x000D_
Práce v dílnách zhototovitele.</t>
  </si>
  <si>
    <t>14</t>
  </si>
  <si>
    <t>789421541R</t>
  </si>
  <si>
    <t>Žárové stříkání ocelových konstrukcí třídy I ZnAl 150 um</t>
  </si>
  <si>
    <t>89449975</t>
  </si>
  <si>
    <t>Žárové stříkání ocelových konstrukcí slitinou zinacor ZnAl, tloušťky 120 μm</t>
  </si>
  <si>
    <t xml:space="preserve">Poznámka k položce:_x000D_
Technický popis -  TZ 3.Oprava povrchových ochran hydromotorů_x000D_
</t>
  </si>
  <si>
    <t>Vedlejší  a ostatní náklady</t>
  </si>
  <si>
    <t>0100010001R</t>
  </si>
  <si>
    <t>Projektové práce - nálezová zpráva</t>
  </si>
  <si>
    <t>-1953168602</t>
  </si>
  <si>
    <t>Projektové práce - nálezová zpráva
Popis stavu motoru po rozebrání - místní poškození pístnice (stanovení hloubky poškození), stav kulových ložisek (stanovení potřeby opravy nebo výměny ložiska).</t>
  </si>
  <si>
    <t>Poznámka k položce:_x000D_
Dle TZ - 3. Oprava hydromotoru</t>
  </si>
  <si>
    <t>16</t>
  </si>
  <si>
    <t>04311400R</t>
  </si>
  <si>
    <t>Zkoušky tlakové - tlaková zkouška hydromotoru</t>
  </si>
  <si>
    <t>454229447</t>
  </si>
  <si>
    <t>Veškeré náklady spojené s provedením a vyhodnocením tlakové zkoušky.</t>
  </si>
  <si>
    <t>Poznámka k položce:_x000D_
Tlakové zkoušky hydromotoru, včetně atestů._x000D_
Zkouška bude provedena v dílnách zhotovitele.</t>
  </si>
  <si>
    <t>17</t>
  </si>
  <si>
    <t>09000100R</t>
  </si>
  <si>
    <t>Doprava opravovaných  hydromotorů do dílen zhotovitele</t>
  </si>
  <si>
    <t>740141402</t>
  </si>
  <si>
    <t>Náklady na dopravu hydromotorů ze skladu objednatele do dílen zhotovitele.
Veškeré náklady na dopravu a potřebnou manipulační techniku (jeřáb a pod.).
Obsahuje náklady na naložení a složení (jak v prostoru zhotovitele tak v prostoru objednatele)
Obsahuje i náklady na zabezpečení hydromotorů běhěm transportu - obaly, pomocné konstrukce a pod.</t>
  </si>
  <si>
    <t>Poznámka k položce:_x000D_
Komplet = cesta do dílen  pro 4 ks hydromotoru</t>
  </si>
  <si>
    <t>02 - Oprava technologie</t>
  </si>
  <si>
    <t>Ostatní - Ostatní</t>
  </si>
  <si>
    <t xml:space="preserve">    01 - Zahrazení a vyhrazení jezového pole</t>
  </si>
  <si>
    <t xml:space="preserve">    02 - Těsnění klapek</t>
  </si>
  <si>
    <t xml:space="preserve">    03 - Výměna hydromotorů</t>
  </si>
  <si>
    <t xml:space="preserve">    04 - Oprava výsuvných čepů</t>
  </si>
  <si>
    <t xml:space="preserve">    05 - Skříně hydromotorů</t>
  </si>
  <si>
    <t xml:space="preserve">    06 - Hydraulické rozvody</t>
  </si>
  <si>
    <t xml:space="preserve">    07 - Mazání, aretace a snímání polohy klapky</t>
  </si>
  <si>
    <t>Ostatní</t>
  </si>
  <si>
    <t>Zahrazení a vyhrazení jezového pole</t>
  </si>
  <si>
    <t>001_R</t>
  </si>
  <si>
    <t xml:space="preserve">Osazení a demontáž provizorního hrazení </t>
  </si>
  <si>
    <t>769756950</t>
  </si>
  <si>
    <t>Osazení a demontáž provizorního hrazení, horního i spodního hrazení. viz TZ kap.3. Zahrazení  jezového pole a kap.16.  Vyhrazení jezového pole</t>
  </si>
  <si>
    <t>Poznámka k položce:_x000D_
- včetně všech manipulací_x000D_
- včetně použití jeřábu typu např.1040_x000D_
- včetně montáže a demontáže hrazení a čerpací techniky.</t>
  </si>
  <si>
    <t>002_R</t>
  </si>
  <si>
    <t>Potápěčské práce</t>
  </si>
  <si>
    <t>2025561481</t>
  </si>
  <si>
    <t>Potápěčské práce, vyčištění prostoru pro provizorní hrazení, kontrola a vyčištění kapes slupic a dosedacího prahu hradel. viz TZ kap.3. Zahrazení jezového pole a vyhrazení</t>
  </si>
  <si>
    <t xml:space="preserve">Poznámka k položce:_x000D_
- dle popistu v technické zprávě kap.3. Zahrazení jezového pole_x000D_
- s kvalifikací "Potápěč pracovní" a "Potápěč operátor"_x000D_
- veškerá součinnost při montáži a demontáži hrazení  </t>
  </si>
  <si>
    <t>003_R</t>
  </si>
  <si>
    <t>Dotěsnění hrazení</t>
  </si>
  <si>
    <t>379627064</t>
  </si>
  <si>
    <t xml:space="preserve">Dotěsnění hrazení, včetně veškerých materiálů. viz TZ kap.3. Zahrazení jezového pole </t>
  </si>
  <si>
    <t xml:space="preserve">Poznámka k položce:_x000D_
- dotěsnění hrazení_x000D_
- včetně těsnících a aplikačních materiálů_x000D_
- včetně všech přesunů_x000D_
</t>
  </si>
  <si>
    <t>004_R</t>
  </si>
  <si>
    <t xml:space="preserve">Čerpání vody, odvodnění stavby </t>
  </si>
  <si>
    <t>-1199355803</t>
  </si>
  <si>
    <t xml:space="preserve">Čerpání vody po celou dobu stavebních prací </t>
  </si>
  <si>
    <t>Poznámka k položce:_x000D_
viz TZ kap.3. Zahrazení levého jezového pole,_x000D_
včetně čerpadel a hadic,_x000D_
napojení na el. energii zajistí objednatel.</t>
  </si>
  <si>
    <t>005_R.1</t>
  </si>
  <si>
    <t>Zajištění lodní mechanizace -  remorkér, doprava pontonu</t>
  </si>
  <si>
    <t>-972898543</t>
  </si>
  <si>
    <t>Zajištění lodní mechanizace - remorkér, doprava pontonu (zapůjčený ponton objednatele, doprava z přístavu Mělník a zpět)</t>
  </si>
  <si>
    <t xml:space="preserve">Poznámka k položce:_x000D_
- lodní mechanizace pro stavbu, včetně dovezení a odvezení hrazení, které není skladováno na jezu, a dovození a odvezení čerpadel_x000D_
- včetně remorkéru pro dopravu a manipulace pontonu (včetně nájmu,  posádky, včetně dopravy pontonu tam a zpět)_x000D_
- včetně vyvazování plavidla._x000D_
_x000D_
</t>
  </si>
  <si>
    <t>Těsnění klapek</t>
  </si>
  <si>
    <t>005_R</t>
  </si>
  <si>
    <t>Výroba, dodávka a montáž bočního těsnění</t>
  </si>
  <si>
    <t>-131203756</t>
  </si>
  <si>
    <t>Výroba, dodávka a montáž bočního a středního těsnění. Viz TZ kap.6. Délka  bočních těsnění cca 15 m (á 5m tedy 2x boční a 1x střední).</t>
  </si>
  <si>
    <t>Poznámka k položce:_x000D_
- včetně demontáže_x000D_
- včetně montáže nového těsnění_x000D_
- včetně materiálu_x000D_
- včetně všech prací a přesunů s tím spojených_x000D_
- včetně renovace přítlačných lišt</t>
  </si>
  <si>
    <t>006_R</t>
  </si>
  <si>
    <t>Výroba, dodávka a montáž prahového těsnění</t>
  </si>
  <si>
    <t>1737050727</t>
  </si>
  <si>
    <t>Dodávka a montáž prahového těsnění - úhlový profil, viz TR kap.6. Těsnění klapek. Délka cca 40 m.</t>
  </si>
  <si>
    <t xml:space="preserve">Poznámka k položce:_x000D_
- včetně demontáže_x000D_
- včetně montáže_x000D_
- včetně všech materiálů_x000D_
- včetně renovace přítlačných lišt_x000D_
</t>
  </si>
  <si>
    <t>007_R</t>
  </si>
  <si>
    <t>Spojovací materiál nerezový</t>
  </si>
  <si>
    <t>1012689121</t>
  </si>
  <si>
    <t>Spojovací materiál, nerezový, viz TZ kap.6 Těsnění klapek</t>
  </si>
  <si>
    <t>Poznámka k položce:_x000D_
- včetně dodávky a montáže_x000D_
- včetně materiálu_x000D_
- včetně všech přesunů s tím spojených</t>
  </si>
  <si>
    <t>Výměna hydromotorů</t>
  </si>
  <si>
    <t>008_R</t>
  </si>
  <si>
    <t xml:space="preserve">Demontáž stávajících hydromotorů a doprava hydromotorů </t>
  </si>
  <si>
    <t>-1039292321</t>
  </si>
  <si>
    <t>Demontáž stávajících hydromotorů a jejich doprava do skladu objednatele, doprava repasovaných hydromotorů z dílen zhotovitele (2 ks) a doprava nových hydromotorů ze skladu objednatele (2 ks) na staveniště.</t>
  </si>
  <si>
    <t>Poznámka k položce:_x000D_
 Viz TZ kap.7. Výměna hydromotorů_x000D_
- včetně demontáže_x000D_
- včetně všech přesunů s tím spojených_x000D_
- včetně zpětné montáže opravených a nových_x000D_
- včetně všech zařízení pro manipulaci (jeřáby, ponton, remorkér atd).</t>
  </si>
  <si>
    <t>Oprava výsuvných čepů</t>
  </si>
  <si>
    <t>009_R</t>
  </si>
  <si>
    <t>Repasování a přetěsnění výsuvných čepů</t>
  </si>
  <si>
    <t>-249827599</t>
  </si>
  <si>
    <t>Repasování a přetěsnění výsuvných čepů, viz TZ kap.8.Oprava čepů</t>
  </si>
  <si>
    <t>Poznámka k položce:_x000D_
Oprava výsuvných čepů a jejich osazení_x000D_
- včetně demontáže, potřebných přesunů, materiálů a prací, zpětné montáže_x000D_
- včetně přetěsnění_x000D_
- včetně povrchové ochrany (ostatní konstrukce)_x000D_
- včetně potřebného oleje.</t>
  </si>
  <si>
    <t>05</t>
  </si>
  <si>
    <t>Skříně hydromotorů</t>
  </si>
  <si>
    <t>010_R</t>
  </si>
  <si>
    <t>Repasování indikátorů a instalace uzavíracích kulových kohoutů</t>
  </si>
  <si>
    <t>-1781476846</t>
  </si>
  <si>
    <t>Repasování indikátorů a instalace uzavíracích kulových kohoutů, dle TZ, kap.9. Skříně hydromotorů</t>
  </si>
  <si>
    <t>Poznámka k položce:_x000D_
- včetně demontáže_x000D_
- včetně všech přesunů_x000D_
- včetně zpětné montáže_x000D_
- včetně repasování indikátorů_x000D_
- včetně dodávky a montáže kulových kohoutů</t>
  </si>
  <si>
    <t>011_R</t>
  </si>
  <si>
    <t>Výměna tlakových hadic</t>
  </si>
  <si>
    <t>-1324511235</t>
  </si>
  <si>
    <t>Výměna tlakových hadic viz TZ, kap.9. Skříně hydromotorů</t>
  </si>
  <si>
    <t>Poznámka k položce:_x000D_
- včetně demontáže_x000D_
- včetně všech přesunů_x000D_
- včetně zpětné montáže_x000D_
- včetně nových hadic, šroubení</t>
  </si>
  <si>
    <t>012_R</t>
  </si>
  <si>
    <t>Výroba, dodávka a montáž nových vík skříní</t>
  </si>
  <si>
    <t>-1983773604</t>
  </si>
  <si>
    <t>Výroba, dodávka a montáž nových vík skříní, celkem cca 550 kg, viz TZ, kap.9. Skříně hydromotorů</t>
  </si>
  <si>
    <t>Poznámka k položce:_x000D_
- včetně demontáže_x000D_
- včetně všech přesunů_x000D_
- včetně zpětné montáže_x000D_
- všetně materiálu 11373_x000D_
- nátěry vík skříní jsou oceněny v části Oprava povrchových ochran</t>
  </si>
  <si>
    <t>013_R</t>
  </si>
  <si>
    <t>Výroba, dodávka a montáž nerezových pojezdových záklopů s těsnící obručí</t>
  </si>
  <si>
    <t>699961713</t>
  </si>
  <si>
    <t>Výroba, dodávka a montáž nerezových pojezdových záklopů s těsnící obručí TZ, kap.9. Skříně hydromotorů. celkem cca 120 kg</t>
  </si>
  <si>
    <t>Poznámka k položce:_x000D_
- včetně demontáže_x000D_
- včetně všech přesunů_x000D_
- včetně zpětné motnáže_x000D_
- všetně materiálu nerez_x000D_
- včetně těsnění obručí</t>
  </si>
  <si>
    <t>06</t>
  </si>
  <si>
    <t>Hydraulické rozvody</t>
  </si>
  <si>
    <t>014_R</t>
  </si>
  <si>
    <t>Výměna stájících uzávěrů za kulové ventily</t>
  </si>
  <si>
    <t>-1997291929</t>
  </si>
  <si>
    <t>Výměna stávajících uzávěrů za kulové ventily viz TZ, kap.10. Hydraulické rozvody</t>
  </si>
  <si>
    <t>Poznámka k položce:_x000D_
- včetně demontáže_x000D_
- včetně všech přesunů_x000D_
- včetně likvidace šoupátkových uzávěrů_x000D_
- včetně montáže kulových ventilů_x000D_
- včetně kulových ventilů_x000D_
- včetně všech prací s tím spojených</t>
  </si>
  <si>
    <t>015_R</t>
  </si>
  <si>
    <t>Doplnění chybějících částí potrubí</t>
  </si>
  <si>
    <t>-1547879956</t>
  </si>
  <si>
    <t>Doplnění chybějících částí potrubí viz TZ, kap.10. Hydraulické rozvody. cca 8x0,5m</t>
  </si>
  <si>
    <t>Poznámka k položce:_x000D_
- včetně materiálu potrubí_x000D_
- včetně všech přesunů_x000D_
- včetně montáže potrubí</t>
  </si>
  <si>
    <t>016_R</t>
  </si>
  <si>
    <t>920349266</t>
  </si>
  <si>
    <t xml:space="preserve">Zpětná instalace hydromotorů a připojení veškerých rozvodů - bude doplněn nový olejl. </t>
  </si>
  <si>
    <t>Poznámka k položce:_x000D_
Viz TZ, kap.10. Hydraulické rozvody_x000D_
- olej minerální HV 46 - ISO 6743/4 HV_x000D_
- včetně pořízení nového oleje a jeho doplnění do systému_x000D_
- včetně všech přesunů</t>
  </si>
  <si>
    <t>18</t>
  </si>
  <si>
    <t>017_R</t>
  </si>
  <si>
    <t>1312079892</t>
  </si>
  <si>
    <t>Ekologická likvidace oleje cca 260 l. Viz TZ, kap.10. Hydraulické rozvody</t>
  </si>
  <si>
    <t>Poznámka k položce:_x000D_
- vyčeprání, vypuštění a odebrání oleje i s nečistotami_x000D_
- odvezení a odevzdání oleje k ekologické likvidaci dle platné legislativy_x000D_
- včetně poplatku za likvidaci</t>
  </si>
  <si>
    <t>07</t>
  </si>
  <si>
    <t>Mazání, aretace a snímání polohy klapky</t>
  </si>
  <si>
    <t>19</t>
  </si>
  <si>
    <t>018_R</t>
  </si>
  <si>
    <t>Promazání ložisek a čepů</t>
  </si>
  <si>
    <t>-1967556929</t>
  </si>
  <si>
    <t>Promazání ložisek a čepů klapek, viz TZ, kap.11. Mazání</t>
  </si>
  <si>
    <t>20</t>
  </si>
  <si>
    <t>019_R</t>
  </si>
  <si>
    <t>Kontrola aretace klapek a snímání polohy klapek</t>
  </si>
  <si>
    <t>-162244702</t>
  </si>
  <si>
    <t>Kontrola aretace klapek. viz TZ, kap.12. Aretace a snímání polohy klapek</t>
  </si>
  <si>
    <t>Poznámka k položce:_x000D_
- včetně všech prací s tím spojených</t>
  </si>
  <si>
    <t>03 - Oprava povrchových ochran</t>
  </si>
  <si>
    <t>HSV - Práce a dodávky HSV</t>
  </si>
  <si>
    <t xml:space="preserve">    1 - Zemní práce</t>
  </si>
  <si>
    <t xml:space="preserve">    9 - Ostatní konstrukce a práce, bourání</t>
  </si>
  <si>
    <t xml:space="preserve">    997 - Přesun sutě</t>
  </si>
  <si>
    <t>PSV - Práce a dodávky PSV</t>
  </si>
  <si>
    <t xml:space="preserve">    789 - Povrchové úpravy ocelových konstrukcí a technologických zařízení</t>
  </si>
  <si>
    <t>HSV</t>
  </si>
  <si>
    <t>Práce a dodávky HSV</t>
  </si>
  <si>
    <t>Zemní práce</t>
  </si>
  <si>
    <t>161101105_R</t>
  </si>
  <si>
    <t>Svislé přemístění výkopku z horniny tř. 1 až 4 hl výkopu do 10 m</t>
  </si>
  <si>
    <t>m3</t>
  </si>
  <si>
    <t>-907326085</t>
  </si>
  <si>
    <t>Svislé přemístění výkopku bez naložení do dopravní nádoby avšak s vyprázdněním dopravní nádoby na hromadu nebo do dopravního prostředku z horniny tř. 1 až 4, při hloubce výkopu přes 8 do 10 m</t>
  </si>
  <si>
    <t>Poznámka k položce:_x000D_
Odstranění nečistot z jímky.</t>
  </si>
  <si>
    <t>12 "m3 - objem nečistot v klapce"</t>
  </si>
  <si>
    <t>32,24 "t - odpad z čištění povrchů- abrazivo" / 3 "t/m3 -měrná hmotnost"</t>
  </si>
  <si>
    <t>1,5 "t - odpad z čištění povrchů - zbytky barvy z ručního a tlak. čištění"/2 "t/m3</t>
  </si>
  <si>
    <t>Součet</t>
  </si>
  <si>
    <t>162201201_R</t>
  </si>
  <si>
    <t>Vodorovné přemístění do 10 m nošením výkopku z horniny tř. 1 až 4</t>
  </si>
  <si>
    <t>-1241638990</t>
  </si>
  <si>
    <t>Vodorovné přemístění výkopku nebo sypaniny nošením s vyprázdněním nádoby na hromady nebo do dopravního prostředku na vzdálenost do 10 m z horniny tř. 1 až 4</t>
  </si>
  <si>
    <t>162201209_R</t>
  </si>
  <si>
    <t>Příplatek k vodorovnému přemístění nošením ZKD 10 m nošení výkopku z horniny tř. 1 až 4</t>
  </si>
  <si>
    <t>-1915109737</t>
  </si>
  <si>
    <t>Vodorovné přemístění výkopku nebo sypaniny nošením s vyprázdněním nádoby na hromady nebo do dopravního prostředku na vzdálenost do 10 m z horniny Příplatek k ceně za každých dalších 10 m</t>
  </si>
  <si>
    <t>Ostatní konstrukce a práce, bourání</t>
  </si>
  <si>
    <t>020_R</t>
  </si>
  <si>
    <t>Zakrytí okolních konstrukcí</t>
  </si>
  <si>
    <t>1931312075</t>
  </si>
  <si>
    <t xml:space="preserve">Zakrytí okolních konstrukcí vhodným materiálem </t>
  </si>
  <si>
    <t>Poznámka k položce:_x000D_
Předpokládaný materiál plachta min. 200 g/m2, instalace z lešení, včetně zatěsnění vstupů do pilířů.</t>
  </si>
  <si>
    <t>938901131_R</t>
  </si>
  <si>
    <t>Vyklizení bahna z nádrže</t>
  </si>
  <si>
    <t>2102236290</t>
  </si>
  <si>
    <t>Čištění nádrží, ploch dřevěných nebo betonových konstrukcí, potrubí  vyklizení bahna z nádrže</t>
  </si>
  <si>
    <t>Poznámka k položce:_x000D_
odstranění nečistot z prostoru klapky a zahrazeného prostoru, včetně odpadu z tryskání, přemístění na břeh VD včetně naložení na dopr. prostředek.</t>
  </si>
  <si>
    <t>1,5 "t - odpad z čištění povrchů zbytky nátěru z ručního a tlak.čištění" / 2 "t/m3 -měrná hmotnost"</t>
  </si>
  <si>
    <t>"nečistoty v klapce" 2 "ks" *20 "m délky" * 0,3 "m3/bm"</t>
  </si>
  <si>
    <t>997</t>
  </si>
  <si>
    <t>Přesun sutě</t>
  </si>
  <si>
    <t>997006512_R</t>
  </si>
  <si>
    <t>Likvidace odpadu, včetně naložení, dopravy, složení, včetně poplatku za uložení a likvidaci dle platné legislativy</t>
  </si>
  <si>
    <t>42494925</t>
  </si>
  <si>
    <t>Vodorovná doprava nečistot s naložením a složením na skládku, včetně poplatku za uložení a likvidaci dle platné legislativy</t>
  </si>
  <si>
    <t>"nečistoty v klapce" 2 "ks" *20 "m délky" * 0,5 "t/mb"</t>
  </si>
  <si>
    <t>32,24+1,5 "t - odpad z čištění povrchů- abrazivo a zbytky nátěru"</t>
  </si>
  <si>
    <t>PSV</t>
  </si>
  <si>
    <t>Práce a dodávky PSV</t>
  </si>
  <si>
    <t>789</t>
  </si>
  <si>
    <t>Povrchové úpravy ocelových konstrukcí a technologických zařízení</t>
  </si>
  <si>
    <t>789121153</t>
  </si>
  <si>
    <t>Čištění ručním nářadím ocelových konstrukcí třídy I stupeň přípravy St 2 stupeň zrezivění D</t>
  </si>
  <si>
    <t>-937901440</t>
  </si>
  <si>
    <t>Úpravy povrchů pod nátěry ocelových konstrukcí  třídy I odstranění rzi a nečistot pomocí ručního nářadí stupeň přípravy St 2, stupeň zrezivění D</t>
  </si>
  <si>
    <t xml:space="preserve">Poznámka k položce:_x000D_
viz TZ kap.5. Oprava povrchových ochran_x000D_
- ruční dočištění špatně přístupných konstrukcí _x000D_
</t>
  </si>
  <si>
    <t>(520+15)*0,05 "vnější povrchy"</t>
  </si>
  <si>
    <t>(430+75)*0,15 "vnitřní povrchy"</t>
  </si>
  <si>
    <t>789221542</t>
  </si>
  <si>
    <t>1909763544</t>
  </si>
  <si>
    <t>Otryskání povrchů ocelových konstrukcí suché abrazivní tryskání abrazivem ze strusky třídy I stupeň zrezivění D, stupeň přípravy Sa 2½</t>
  </si>
  <si>
    <t>Poznámka k položce:_x000D_
Viz TZ, kap.5</t>
  </si>
  <si>
    <t>520 "vnější povrch klapky"+15 "výsuvné čepy a víka"+75 "skříně a ostatní prvky"</t>
  </si>
  <si>
    <t>430"vnitřní povrch klapky"</t>
  </si>
  <si>
    <t>789421541</t>
  </si>
  <si>
    <t>-468662437</t>
  </si>
  <si>
    <t>Žárové stříkání ocelových konstrukcí slitinou zinacor ZnAl, tloušťky 150 μm, třídy I</t>
  </si>
  <si>
    <t>Poznámka k položce:_x000D_
viz TZ, kap.5.</t>
  </si>
  <si>
    <t>75 "vnitřky skříní"</t>
  </si>
  <si>
    <t>789315217_R</t>
  </si>
  <si>
    <t xml:space="preserve">Nátěr za tepla - nátěr vnějších ploch, 2-komponentní nátěr na bázi epoxidové pryskyřice pro stříkání za horka bez rozpouštědel s vybíjecí schopností </t>
  </si>
  <si>
    <t>13558899</t>
  </si>
  <si>
    <t>Nátěr za tepla - nátěr vnějších ploch, 2-komponentní nátěr na bázi epoxidové pryskyřice pro stříkání za horka bez rozpouštědel s vybíjecí schopností, včetně nákladů na spotřebu materiálu a zakrytí konstrukce při aplikaci nátěru.</t>
  </si>
  <si>
    <t>Poznámka k položce:_x000D_
Viz TZ, kap.5_x000D_
Cena obsahuje náklady na případné zakrytí konstrukce při provádění nátěru._x000D_
Požadavek na systém: 1x vrstva min. 1200 μm</t>
  </si>
  <si>
    <t>272 "vnější horní  povrch klapek, včetně lišt těsnění"</t>
  </si>
  <si>
    <t>789335221_R</t>
  </si>
  <si>
    <t>Zhotovení nátěru ocelových konstrukcí dvousložkového epoxidového</t>
  </si>
  <si>
    <t>-1918015264</t>
  </si>
  <si>
    <t>Zhotovení nátěru ocelových konstrukcí dvousložkového epoxidového, tloušťky jedné vrstvy cca 250 μm. Cena obsahuje náklady na práci a veškerý materiál včetně spotřeby nátěrových hmot.</t>
  </si>
  <si>
    <t>Poznámka k položce:_x000D_
Specifikace nátěru viz TZ, kap.5_x000D_
Nátěr dvousložkovou epoxidovou barvou. _x000D_
Požadavek na systém: 3x vrstva250 μm, celkem min.750 μm</t>
  </si>
  <si>
    <t>430 "vnitřní povrch klapek"</t>
  </si>
  <si>
    <t>272 "vnější  povrch klapek (břicho)"</t>
  </si>
  <si>
    <t>75 "vnitřek skříní "</t>
  </si>
  <si>
    <t>15 "výsuvné čepy a víka skříní"</t>
  </si>
  <si>
    <t>99878910R</t>
  </si>
  <si>
    <t>Přesun hmot PSV</t>
  </si>
  <si>
    <t>-1721542960</t>
  </si>
  <si>
    <t>04 - Oprava vývaru jezu</t>
  </si>
  <si>
    <t xml:space="preserve">    2 - Zakládání</t>
  </si>
  <si>
    <t xml:space="preserve">    3 - Svislé a kompletní konstrukce</t>
  </si>
  <si>
    <t xml:space="preserve">    9 - Ostatní konstrukce a práce-bourání</t>
  </si>
  <si>
    <t xml:space="preserve">    998 - Přesun hmot</t>
  </si>
  <si>
    <t>129911123</t>
  </si>
  <si>
    <t>Bourání zdiva z ŽB nebo předpjatého betonu v odkopávkách nebo prokopávkách ručně</t>
  </si>
  <si>
    <t>-2126299770</t>
  </si>
  <si>
    <t>Bourání konstrukcí v odkopávkách a prokopávkách ručně s přemístěním suti na hromady na vzdálenost do 20 m nebo s naložením na dopravní prostředek z betonu železového nebo předpjatého</t>
  </si>
  <si>
    <t>Poznámka k položce:_x000D_
Viz TZ, kap.13,_x000D_
pouze uvolněné části.</t>
  </si>
  <si>
    <t>"odbourání železobetonu a betonu dna" 40*5*0,1"m3"</t>
  </si>
  <si>
    <t>161101155_R</t>
  </si>
  <si>
    <t>Svislé přemístění výkopku z horniny tř. 5 až 7 hl výkopu do 10 m</t>
  </si>
  <si>
    <t>-586244850</t>
  </si>
  <si>
    <t>Svislé přemístění výkopku bez naložení do dopravní nádoby avšak s vyprázdněním dopravní nádoby na hromadu nebo do dopravního prostředku z horniny tř. 5 až 7, při hloubce výkopu přes 8 do 10 m</t>
  </si>
  <si>
    <t xml:space="preserve">20"m3 bouraných hmot" </t>
  </si>
  <si>
    <t>0,5/3 "abrazivo z tryskání"</t>
  </si>
  <si>
    <t>162201251_R</t>
  </si>
  <si>
    <t>Vodorovné přemístění do 10 m nošením výkopku z horniny tř. 5 až 7</t>
  </si>
  <si>
    <t>-1180491776</t>
  </si>
  <si>
    <t>Vodorovné přemístění výkopku nebo sypaniny nošením s vyprázdněním nádoby na hromady nebo do dopravního prostředku na vzdálenost do 10 m z horniny tř. 5 až 7</t>
  </si>
  <si>
    <t>162201259</t>
  </si>
  <si>
    <t>Příplatek k vodorovnému přemístění nošením ZKD 10 m nošení výkopku z horniny tř. 5 až 7</t>
  </si>
  <si>
    <t>-1607265538</t>
  </si>
  <si>
    <t>Zakládání</t>
  </si>
  <si>
    <t>M</t>
  </si>
  <si>
    <t>58565111_R</t>
  </si>
  <si>
    <t>opravný beton, s PP vlákny, třídy R3, do 150 mm</t>
  </si>
  <si>
    <t>-2047025732</t>
  </si>
  <si>
    <t>malta opravná polymercementová litá R3</t>
  </si>
  <si>
    <t>Poznámka k položce:_x000D_
viz TZ, kap.13_x000D_
sanační beton např. ResiBond Rapid nebo podobný</t>
  </si>
  <si>
    <t>153211003</t>
  </si>
  <si>
    <t>Zřízení stříkaného betonu tl do 150 mm skalních a poloskalních ploch</t>
  </si>
  <si>
    <t>-1015896876</t>
  </si>
  <si>
    <t>Zřízení stříkaného betonu  skalních a poloskalních ploch průměrné tloušťky přes 100 do 150 mm</t>
  </si>
  <si>
    <t>Poznámka k položce:_x000D_
- dle TZ, kap.13 oprava vývaru jezu</t>
  </si>
  <si>
    <t>"sanační malta" 40*5 "m2"</t>
  </si>
  <si>
    <t>Svislé a kompletní konstrukce</t>
  </si>
  <si>
    <t>321366112_R</t>
  </si>
  <si>
    <t>Výztuž železobetonových konstrukcí vodních staveb z bazaltové výztužné sítě</t>
  </si>
  <si>
    <t>-1587594005</t>
  </si>
  <si>
    <t>Poznámka k položce:_x000D_
Viz TZ, kap.13_x000D_
včetně materiálu, dopravy, uložení a přichycení k podkladu.</t>
  </si>
  <si>
    <t>R27</t>
  </si>
  <si>
    <t>Odřezání stávající výztuže</t>
  </si>
  <si>
    <t>-295225994</t>
  </si>
  <si>
    <t>Poznámka k položce:_x000D_
Viz TZ, kap.12_x000D_
- včetně likvidace odpadu</t>
  </si>
  <si>
    <t>Ostatní konstrukce a práce-bourání</t>
  </si>
  <si>
    <t>985121122</t>
  </si>
  <si>
    <t>Tryskání degradovaného betonu stěn a rubu kleneb vodou pod tlakem přes 300 do 1250 barů</t>
  </si>
  <si>
    <t>1191586486</t>
  </si>
  <si>
    <t>Tryskání degradovaného betonu stěn, rubu kleneb a podlah vodou pod tlakem přes 300 do 1 250 barů</t>
  </si>
  <si>
    <t>40*5 "m2"</t>
  </si>
  <si>
    <t>985321112</t>
  </si>
  <si>
    <t>Ochranný nátěr výztuže na cementové bázi rubu kleneb a podlah 1 vrstva tl 1 mm</t>
  </si>
  <si>
    <t>2078724449</t>
  </si>
  <si>
    <t>Ochranný nátěr betonářské výztuže 1 vrstva tloušťky 1 mm na cementové bázi rubu kleneb a podlah</t>
  </si>
  <si>
    <t>"železobeton" 200 "m2"</t>
  </si>
  <si>
    <t>Likvidace odpadu, včetně dpravy, s naložením a složením na skládku, včetně poplatku za uložení a likvidaci dle platné legislativy</t>
  </si>
  <si>
    <t>1948038083</t>
  </si>
  <si>
    <t>20,167*2,5 "t vybouraných hmot"</t>
  </si>
  <si>
    <t>1,5 "t abraziva"</t>
  </si>
  <si>
    <t>998</t>
  </si>
  <si>
    <t>Přesun hmot</t>
  </si>
  <si>
    <t>998323011</t>
  </si>
  <si>
    <t>Přesun hmot pro jezy a stupně</t>
  </si>
  <si>
    <t>1690912045</t>
  </si>
  <si>
    <t>Přesun hmot pro jezy a stupně  dopravní vzdálenost do 500 m</t>
  </si>
  <si>
    <t>789221543</t>
  </si>
  <si>
    <t>Otryskání abrazivem ze strusky ocelových kcí třídy I stupeň zarezavění D stupeň přípravy Sa 2</t>
  </si>
  <si>
    <t>1315220372</t>
  </si>
  <si>
    <t>Otryskání povrchů ocelových konstrukcí suché abrazivní tryskání abrazivem ze strusky třídy I stupeň zrezivění D, stupeň přípravy Sa 2</t>
  </si>
  <si>
    <t xml:space="preserve">Poznámka k položce:_x000D_
Viz TZ kap.13_x000D_
- očištění výztuže </t>
  </si>
  <si>
    <t>200*0,1 'Přepočtené koeficientem množství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</si>
</sst>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000"/>
    <numFmt numFmtId="166" formatCode="#,##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
      <sz val="11"/>
      <name val="Arial CE"/>
      <family val="2"/>
      <charset val="238"/>
    </font>
    <font>
      <i/>
      <sz val="11"/>
      <color rgb="FF000000"/>
      <name val="Arial"/>
      <family val="2"/>
      <charset val="238"/>
    </font>
    <font>
      <i/>
      <sz val="11"/>
      <color theme="0"/>
      <name val="Arial CE"/>
      <charset val="238"/>
    </font>
    <font>
      <sz val="10"/>
      <name val="Arial CE"/>
      <family val="2"/>
      <charset val="238"/>
    </font>
    <font>
      <b/>
      <sz val="11"/>
      <name val="Arial CE"/>
      <family val="2"/>
      <charset val="238"/>
    </font>
    <font>
      <b/>
      <sz val="14"/>
      <name val="Arial CE"/>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FFCC"/>
        <bgColor rgb="FF000000"/>
      </patternFill>
    </fill>
  </fills>
  <borders count="40">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0" fontId="38" fillId="0" borderId="0"/>
  </cellStyleXfs>
  <cellXfs count="2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4"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5" fontId="19" fillId="0" borderId="0" xfId="0" applyNumberFormat="1" applyFont="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5"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5" fontId="28" fillId="0" borderId="20" xfId="0" applyNumberFormat="1" applyFont="1" applyBorder="1" applyAlignment="1">
      <alignment vertical="center"/>
    </xf>
    <xf numFmtId="4" fontId="28" fillId="0" borderId="21" xfId="0" applyNumberFormat="1" applyFont="1" applyBorder="1" applyAlignment="1">
      <alignment vertical="center"/>
    </xf>
    <xf numFmtId="0" fontId="29"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6"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0" xfId="0" applyFont="1" applyFill="1" applyAlignment="1">
      <alignment horizontal="center" vertical="center" wrapText="1"/>
    </xf>
    <xf numFmtId="4" fontId="23" fillId="0" borderId="0" xfId="0" applyNumberFormat="1" applyFont="1"/>
    <xf numFmtId="165" fontId="31" fillId="0" borderId="12" xfId="0" applyNumberFormat="1" applyFont="1" applyBorder="1"/>
    <xf numFmtId="165" fontId="31" fillId="0" borderId="13" xfId="0" applyNumberFormat="1" applyFont="1" applyBorder="1"/>
    <xf numFmtId="4" fontId="32"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5" fontId="8" fillId="0" borderId="0" xfId="0" applyNumberFormat="1" applyFont="1"/>
    <xf numFmtId="165"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1" fillId="0" borderId="22" xfId="0" applyFont="1" applyBorder="1" applyAlignment="1">
      <alignment horizontal="center" vertical="center"/>
    </xf>
    <xf numFmtId="49" fontId="21" fillId="0" borderId="22" xfId="0" applyNumberFormat="1" applyFont="1" applyBorder="1" applyAlignment="1">
      <alignment horizontal="left" vertical="center" wrapText="1"/>
    </xf>
    <xf numFmtId="0" fontId="21" fillId="0" borderId="22" xfId="0" applyFont="1" applyBorder="1" applyAlignment="1">
      <alignment horizontal="left" vertical="center" wrapText="1"/>
    </xf>
    <xf numFmtId="0" fontId="21" fillId="0" borderId="22" xfId="0" applyFont="1" applyBorder="1" applyAlignment="1">
      <alignment horizontal="center" vertical="center" wrapText="1"/>
    </xf>
    <xf numFmtId="167" fontId="21" fillId="0" borderId="22" xfId="0" applyNumberFormat="1" applyFont="1" applyBorder="1" applyAlignment="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lignment vertical="center"/>
    </xf>
    <xf numFmtId="0" fontId="0" fillId="0" borderId="22" xfId="0" applyBorder="1" applyAlignment="1">
      <alignment vertical="center"/>
    </xf>
    <xf numFmtId="0" fontId="22" fillId="2" borderId="14" xfId="0" applyFont="1" applyFill="1" applyBorder="1" applyAlignment="1" applyProtection="1">
      <alignment horizontal="left" vertical="center"/>
      <protection locked="0"/>
    </xf>
    <xf numFmtId="0" fontId="22" fillId="0" borderId="0" xfId="0" applyFont="1" applyAlignment="1">
      <alignment horizontal="center" vertical="center"/>
    </xf>
    <xf numFmtId="165" fontId="22" fillId="0" borderId="0" xfId="0" applyNumberFormat="1" applyFont="1" applyAlignment="1">
      <alignment vertical="center"/>
    </xf>
    <xf numFmtId="165"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5" fillId="0" borderId="0" xfId="0" applyFont="1" applyAlignment="1">
      <alignment vertical="center" wrapText="1"/>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9" fillId="0" borderId="0" xfId="0" applyFont="1" applyAlignment="1">
      <alignment horizontal="lef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6" fillId="0" borderId="22" xfId="0" applyFont="1" applyBorder="1" applyAlignment="1">
      <alignment horizontal="center" vertical="center"/>
    </xf>
    <xf numFmtId="49" fontId="36" fillId="0" borderId="22" xfId="0" applyNumberFormat="1"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center" vertical="center" wrapText="1"/>
    </xf>
    <xf numFmtId="167" fontId="36" fillId="0" borderId="22" xfId="0" applyNumberFormat="1" applyFont="1" applyBorder="1" applyAlignment="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lignment vertical="center"/>
    </xf>
    <xf numFmtId="0" fontId="37" fillId="0" borderId="22" xfId="0" applyFont="1" applyBorder="1" applyAlignment="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39" fillId="0" borderId="0" xfId="0" applyFont="1" applyAlignment="1">
      <alignment vertical="center"/>
    </xf>
    <xf numFmtId="0" fontId="40" fillId="0" borderId="0" xfId="0" applyFont="1" applyAlignment="1">
      <alignment horizontal="left" vertical="center"/>
    </xf>
    <xf numFmtId="0" fontId="41" fillId="0" borderId="0" xfId="0" applyFont="1" applyAlignment="1">
      <alignment vertical="center"/>
    </xf>
    <xf numFmtId="0" fontId="39" fillId="0" borderId="23" xfId="0" applyFont="1" applyBorder="1" applyAlignment="1">
      <alignment vertical="center"/>
    </xf>
    <xf numFmtId="0" fontId="39" fillId="0" borderId="24" xfId="0" applyFont="1" applyBorder="1" applyAlignment="1">
      <alignment vertical="center"/>
    </xf>
    <xf numFmtId="0" fontId="42" fillId="0" borderId="24" xfId="0" applyFont="1" applyBorder="1" applyAlignment="1">
      <alignment vertical="center"/>
    </xf>
    <xf numFmtId="3" fontId="42" fillId="5" borderId="24" xfId="0" applyNumberFormat="1" applyFont="1" applyFill="1" applyBorder="1" applyAlignment="1" applyProtection="1">
      <alignment vertical="center"/>
      <protection locked="0"/>
    </xf>
    <xf numFmtId="0" fontId="39" fillId="0" borderId="25" xfId="0" applyFont="1" applyBorder="1" applyAlignment="1">
      <alignment vertical="center"/>
    </xf>
    <xf numFmtId="0" fontId="39" fillId="0" borderId="26" xfId="0" applyFont="1" applyBorder="1" applyAlignment="1">
      <alignment vertical="center"/>
    </xf>
    <xf numFmtId="0" fontId="42" fillId="0" borderId="0" xfId="0" applyFont="1" applyAlignment="1">
      <alignment vertical="center"/>
    </xf>
    <xf numFmtId="0" fontId="39" fillId="0" borderId="27"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42" fillId="0" borderId="29" xfId="0" applyFont="1" applyBorder="1" applyAlignment="1">
      <alignment vertical="center"/>
    </xf>
    <xf numFmtId="4" fontId="39" fillId="0" borderId="29" xfId="0" applyNumberFormat="1" applyFont="1" applyBorder="1" applyAlignment="1">
      <alignment vertical="center"/>
    </xf>
    <xf numFmtId="0" fontId="39" fillId="0" borderId="30" xfId="0" applyFont="1" applyBorder="1" applyAlignment="1">
      <alignment vertical="center"/>
    </xf>
    <xf numFmtId="4" fontId="39" fillId="0" borderId="0" xfId="0" applyNumberFormat="1" applyFont="1" applyAlignment="1">
      <alignment vertical="center"/>
    </xf>
    <xf numFmtId="4" fontId="43" fillId="0" borderId="31" xfId="0" applyNumberFormat="1" applyFont="1" applyBorder="1" applyAlignment="1">
      <alignment vertical="center"/>
    </xf>
    <xf numFmtId="0" fontId="43" fillId="0" borderId="32" xfId="0" applyFont="1" applyBorder="1" applyAlignment="1">
      <alignment vertical="center"/>
    </xf>
    <xf numFmtId="0" fontId="43" fillId="0" borderId="33" xfId="0" applyFont="1" applyBorder="1" applyAlignment="1">
      <alignment vertical="center"/>
    </xf>
    <xf numFmtId="0" fontId="43" fillId="0" borderId="0" xfId="0" applyFont="1" applyAlignment="1">
      <alignment vertical="center"/>
    </xf>
    <xf numFmtId="4" fontId="39" fillId="0" borderId="34" xfId="0" applyNumberFormat="1" applyFont="1" applyBorder="1" applyAlignment="1">
      <alignment vertical="center"/>
    </xf>
    <xf numFmtId="0" fontId="39" fillId="0" borderId="35" xfId="0" applyFont="1" applyBorder="1" applyAlignment="1">
      <alignment vertical="center"/>
    </xf>
    <xf numFmtId="0" fontId="39" fillId="0" borderId="36" xfId="0" applyFont="1" applyBorder="1" applyAlignment="1">
      <alignment vertical="center" wrapText="1"/>
    </xf>
    <xf numFmtId="4" fontId="39" fillId="0" borderId="37" xfId="0" applyNumberFormat="1" applyFont="1" applyBorder="1" applyAlignment="1">
      <alignment vertical="center"/>
    </xf>
    <xf numFmtId="0" fontId="39" fillId="0" borderId="38" xfId="0" applyFont="1" applyBorder="1" applyAlignment="1">
      <alignment vertical="center"/>
    </xf>
    <xf numFmtId="0" fontId="39" fillId="0" borderId="39" xfId="0" applyFont="1" applyBorder="1" applyAlignment="1">
      <alignment vertical="center"/>
    </xf>
    <xf numFmtId="0" fontId="43" fillId="0" borderId="0" xfId="0" applyFont="1" applyAlignment="1">
      <alignment horizontal="left" vertical="center" wrapText="1"/>
    </xf>
    <xf numFmtId="0" fontId="44" fillId="0" borderId="0" xfId="0" applyFont="1" applyAlignment="1">
      <alignment horizontal="left" vertical="center"/>
    </xf>
    <xf numFmtId="0" fontId="0" fillId="0" borderId="0" xfId="0"/>
    <xf numFmtId="4" fontId="17" fillId="0" borderId="0" xfId="0" applyNumberFormat="1" applyFont="1" applyAlignment="1">
      <alignment vertical="center"/>
    </xf>
    <xf numFmtId="0" fontId="1" fillId="0" borderId="0" xfId="0" applyFont="1" applyAlignment="1">
      <alignment vertical="center"/>
    </xf>
    <xf numFmtId="4" fontId="27" fillId="0" borderId="0" xfId="0" applyNumberFormat="1" applyFont="1" applyAlignment="1">
      <alignment vertical="center"/>
    </xf>
    <xf numFmtId="0" fontId="5" fillId="0" borderId="0" xfId="0" applyFont="1" applyAlignment="1">
      <alignment vertical="center"/>
    </xf>
    <xf numFmtId="0" fontId="21" fillId="4" borderId="8" xfId="0" applyFont="1" applyFill="1" applyBorder="1" applyAlignment="1">
      <alignment horizontal="center" vertical="center"/>
    </xf>
    <xf numFmtId="0" fontId="0" fillId="0" borderId="7" xfId="0" applyBorder="1"/>
    <xf numFmtId="0" fontId="0" fillId="0" borderId="8" xfId="0" applyBorder="1"/>
    <xf numFmtId="0" fontId="15" fillId="0" borderId="0" xfId="0" applyFont="1" applyAlignment="1">
      <alignment horizontal="left" vertical="top" wrapText="1"/>
    </xf>
    <xf numFmtId="0" fontId="0" fillId="0" borderId="0" xfId="0" applyAlignment="1">
      <alignment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vertical="center"/>
    </xf>
    <xf numFmtId="4" fontId="23" fillId="0" borderId="0" xfId="0" applyNumberFormat="1" applyFont="1" applyAlignment="1">
      <alignment horizontal="right" vertical="center"/>
    </xf>
    <xf numFmtId="0" fontId="4" fillId="0" borderId="0" xfId="0" applyFont="1" applyAlignment="1">
      <alignment vertical="center"/>
    </xf>
    <xf numFmtId="166" fontId="1" fillId="0" borderId="0" xfId="0" applyNumberFormat="1" applyFont="1" applyAlignment="1">
      <alignment horizontal="left" vertical="center"/>
    </xf>
    <xf numFmtId="4" fontId="16" fillId="0" borderId="5" xfId="0" applyNumberFormat="1" applyFont="1" applyBorder="1" applyAlignment="1">
      <alignment vertical="center"/>
    </xf>
    <xf numFmtId="0" fontId="0" fillId="0" borderId="5" xfId="0" applyBorder="1"/>
    <xf numFmtId="4" fontId="4" fillId="3" borderId="8" xfId="0" applyNumberFormat="1" applyFont="1" applyFill="1" applyBorder="1" applyAlignment="1">
      <alignment vertical="center"/>
    </xf>
    <xf numFmtId="0" fontId="2" fillId="0" borderId="0" xfId="0" applyFont="1" applyAlignment="1">
      <alignment horizontal="left" vertical="center"/>
    </xf>
    <xf numFmtId="0" fontId="26" fillId="0" borderId="0" xfId="0" applyFont="1" applyAlignment="1">
      <alignment horizontal="left" vertical="center" wrapText="1"/>
    </xf>
    <xf numFmtId="0" fontId="4" fillId="3" borderId="7" xfId="0" applyFont="1" applyFill="1" applyBorder="1" applyAlignment="1">
      <alignment horizontal="left" vertical="center"/>
    </xf>
    <xf numFmtId="49" fontId="2" fillId="2" borderId="0" xfId="0" applyNumberFormat="1" applyFont="1" applyFill="1" applyAlignment="1" applyProtection="1">
      <alignment horizontal="left" vertical="center"/>
      <protection locked="0"/>
    </xf>
    <xf numFmtId="0" fontId="0" fillId="0" borderId="0" xfId="0" applyProtection="1">
      <protection locked="0"/>
    </xf>
    <xf numFmtId="0" fontId="21" fillId="4" borderId="7" xfId="0" applyFont="1" applyFill="1" applyBorder="1" applyAlignment="1">
      <alignment horizontal="center" vertical="center"/>
    </xf>
    <xf numFmtId="164" fontId="2" fillId="0" borderId="0" xfId="0" applyNumberFormat="1" applyFont="1" applyAlignment="1">
      <alignment horizontal="left" vertical="center"/>
    </xf>
    <xf numFmtId="0" fontId="19" fillId="0" borderId="11" xfId="0" applyFont="1" applyBorder="1" applyAlignment="1">
      <alignment horizontal="center" vertical="center"/>
    </xf>
    <xf numFmtId="0" fontId="0" fillId="0" borderId="12" xfId="0" applyBorder="1"/>
    <xf numFmtId="0" fontId="0" fillId="0" borderId="14" xfId="0" applyBorder="1"/>
    <xf numFmtId="0" fontId="21" fillId="4" borderId="7" xfId="0" applyFont="1" applyFill="1" applyBorder="1" applyAlignment="1">
      <alignment horizontal="right" vertical="center"/>
    </xf>
    <xf numFmtId="0" fontId="2" fillId="0" borderId="0" xfId="0" applyFont="1" applyAlignment="1">
      <alignment vertical="center" wrapText="1"/>
    </xf>
    <xf numFmtId="0" fontId="21" fillId="4" borderId="6" xfId="0" applyFont="1" applyFill="1" applyBorder="1" applyAlignment="1">
      <alignment horizontal="center" vertical="center"/>
    </xf>
    <xf numFmtId="0" fontId="2" fillId="0" borderId="0" xfId="0" applyFont="1" applyAlignment="1">
      <alignment horizontal="left" vertical="center" wrapText="1"/>
    </xf>
    <xf numFmtId="4" fontId="23" fillId="0" borderId="0" xfId="0" applyNumberFormat="1" applyFont="1" applyAlignment="1">
      <alignment vertical="center"/>
    </xf>
    <xf numFmtId="0" fontId="1" fillId="0" borderId="0" xfId="0" applyFont="1" applyAlignment="1">
      <alignment horizontal="right" vertical="center"/>
    </xf>
    <xf numFmtId="0" fontId="2" fillId="2" borderId="0" xfId="0" applyFont="1" applyFill="1" applyAlignment="1" applyProtection="1">
      <alignment horizontal="left" vertical="center"/>
      <protection locked="0"/>
    </xf>
    <xf numFmtId="0" fontId="1" fillId="0" borderId="0" xfId="0" applyFont="1" applyAlignment="1">
      <alignment horizontal="left" vertical="center" wrapText="1"/>
    </xf>
    <xf numFmtId="0" fontId="0" fillId="0" borderId="0" xfId="0" applyAlignment="1">
      <alignment vertical="center"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A19"/>
  <sheetViews>
    <sheetView tabSelected="1" workbookViewId="0">
      <selection activeCell="O5" sqref="O5"/>
    </sheetView>
  </sheetViews>
  <sheetFormatPr defaultRowHeight="14.25"/>
  <cols>
    <col min="1" max="1" width="1" style="181" customWidth="1"/>
    <col min="2" max="2" width="33.5" style="181" bestFit="1" customWidth="1"/>
    <col min="3" max="3" width="7.6640625" style="181" customWidth="1"/>
    <col min="4" max="4" width="20" style="181" bestFit="1" customWidth="1"/>
    <col min="5" max="5" width="7" style="181" customWidth="1"/>
    <col min="6" max="6" width="4.1640625" style="181" customWidth="1"/>
    <col min="7" max="7" width="13.83203125" style="181" bestFit="1" customWidth="1"/>
    <col min="8" max="8" width="14.5" style="181" customWidth="1"/>
    <col min="9" max="9" width="5" style="181" customWidth="1"/>
    <col min="10" max="10" width="18.5" style="181" customWidth="1"/>
    <col min="11" max="15" width="9.33203125" style="181" customWidth="1"/>
    <col min="16" max="16" width="8.5" style="181" customWidth="1"/>
    <col min="17" max="17" width="1.1640625" style="181" customWidth="1"/>
    <col min="18" max="23" width="9.33203125" style="181" customWidth="1"/>
    <col min="24" max="16384" width="9.33203125" style="181"/>
  </cols>
  <sheetData>
    <row r="2" spans="2:27" ht="18" customHeight="1">
      <c r="B2" s="209" t="str">
        <f>"Stavba: VD Klecany - oprava technologie levého jezového pole"</f>
        <v>Stavba: VD Klecany - oprava technologie levého jezového pole</v>
      </c>
      <c r="C2" s="208"/>
      <c r="D2" s="1"/>
      <c r="E2" s="1"/>
      <c r="F2" s="1"/>
      <c r="G2" s="1"/>
      <c r="H2" s="1"/>
      <c r="I2" s="1"/>
      <c r="J2" s="1"/>
      <c r="K2" s="1"/>
      <c r="L2" s="1"/>
      <c r="M2" s="1"/>
      <c r="N2" s="1"/>
      <c r="O2" s="1"/>
      <c r="P2" s="1"/>
      <c r="Q2" s="1"/>
      <c r="R2" s="1"/>
      <c r="S2" s="1"/>
      <c r="T2" s="1"/>
      <c r="U2" s="1"/>
      <c r="V2" s="1"/>
      <c r="W2" s="1"/>
      <c r="X2" s="1"/>
      <c r="Y2" s="1"/>
      <c r="Z2" s="1"/>
      <c r="AA2" s="1"/>
    </row>
    <row r="5" spans="2:27">
      <c r="B5" s="207" t="s">
        <v>0</v>
      </c>
      <c r="C5" s="206"/>
      <c r="D5" s="205">
        <v>0</v>
      </c>
      <c r="E5" s="181" t="s">
        <v>1</v>
      </c>
    </row>
    <row r="6" spans="2:27" ht="28.5" customHeight="1">
      <c r="B6" s="204" t="s">
        <v>2</v>
      </c>
      <c r="C6" s="203"/>
      <c r="D6" s="202">
        <f>D12</f>
        <v>9450</v>
      </c>
      <c r="E6" s="181" t="s">
        <v>1</v>
      </c>
    </row>
    <row r="7" spans="2:27" ht="15.75" customHeight="1" thickBot="1">
      <c r="B7" s="201"/>
      <c r="C7" s="201"/>
      <c r="D7" s="201"/>
    </row>
    <row r="8" spans="2:27" ht="15.75" customHeight="1" thickBot="1">
      <c r="B8" s="200" t="s">
        <v>3</v>
      </c>
      <c r="C8" s="199"/>
      <c r="D8" s="198">
        <f>D5-D6</f>
        <v>-9450</v>
      </c>
      <c r="E8" s="181" t="s">
        <v>1</v>
      </c>
    </row>
    <row r="11" spans="2:27" ht="15" customHeight="1" thickBot="1">
      <c r="B11" s="181" t="s">
        <v>4</v>
      </c>
      <c r="D11" s="197"/>
    </row>
    <row r="12" spans="2:27">
      <c r="B12" s="196" t="s">
        <v>5</v>
      </c>
      <c r="C12" s="193"/>
      <c r="D12" s="195">
        <f>+H13*H14</f>
        <v>9450</v>
      </c>
      <c r="E12" s="193" t="s">
        <v>1</v>
      </c>
      <c r="F12" s="194" t="str">
        <f>"(minimální jednotková cena za kovový odpad musí být ve stejné výši, nebo přesahující částku "&amp;R14&amp;" Kč/ t)"</f>
        <v>(minimální jednotková cena za kovový odpad musí být ve stejné výši, nebo přesahující částku 3500 Kč/ t)</v>
      </c>
      <c r="G12" s="193"/>
      <c r="H12" s="193"/>
      <c r="I12" s="193"/>
      <c r="J12" s="193"/>
      <c r="K12" s="193"/>
      <c r="L12" s="193"/>
      <c r="M12" s="193"/>
      <c r="N12" s="193"/>
      <c r="O12" s="193"/>
      <c r="P12" s="192"/>
    </row>
    <row r="13" spans="2:27">
      <c r="B13" s="191"/>
      <c r="G13" s="190" t="s">
        <v>6</v>
      </c>
      <c r="H13" s="190">
        <v>2.7</v>
      </c>
      <c r="I13" s="190" t="s">
        <v>7</v>
      </c>
      <c r="J13" s="190"/>
      <c r="P13" s="189"/>
    </row>
    <row r="14" spans="2:27" ht="15" customHeight="1" thickBot="1">
      <c r="B14" s="188"/>
      <c r="C14" s="185"/>
      <c r="D14" s="185"/>
      <c r="E14" s="185"/>
      <c r="F14" s="185"/>
      <c r="G14" s="186" t="s">
        <v>8</v>
      </c>
      <c r="H14" s="187">
        <v>3500</v>
      </c>
      <c r="I14" s="186" t="s">
        <v>1</v>
      </c>
      <c r="J14" s="185"/>
      <c r="K14" s="185"/>
      <c r="L14" s="185"/>
      <c r="M14" s="185"/>
      <c r="N14" s="185"/>
      <c r="O14" s="185"/>
      <c r="P14" s="184"/>
      <c r="R14" s="183">
        <v>3500</v>
      </c>
    </row>
    <row r="17" spans="2:2">
      <c r="B17" s="182" t="s">
        <v>9</v>
      </c>
    </row>
    <row r="18" spans="2:2">
      <c r="B18" s="182" t="s">
        <v>10</v>
      </c>
    </row>
    <row r="19" spans="2:2">
      <c r="B19" s="182" t="s">
        <v>11</v>
      </c>
    </row>
  </sheetData>
  <dataValidations count="1">
    <dataValidation type="custom" showInputMessage="1" showErrorMessage="1" errorTitle="Podmínka" error="Minimální hodnota 3500 Kč" promptTitle="Podmínka" prompt="Minimální hodnota 3500 Kč" sqref="H14" xr:uid="{00000000-0002-0000-0000-000000000000}">
      <formula1>H14&gt;=3500</formula1>
    </dataValidation>
  </dataValidation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M101"/>
  <sheetViews>
    <sheetView showGridLines="0" topLeftCell="A132" workbookViewId="0">
      <selection activeCell="K6" sqref="K6:AO6"/>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ustomWidth="1"/>
  </cols>
  <sheetData>
    <row r="1" spans="1:74">
      <c r="A1" s="14" t="s">
        <v>12</v>
      </c>
      <c r="AZ1" s="14"/>
      <c r="BA1" s="14" t="s">
        <v>13</v>
      </c>
      <c r="BB1" s="14" t="s">
        <v>14</v>
      </c>
      <c r="BT1" s="14" t="s">
        <v>15</v>
      </c>
      <c r="BU1" s="14" t="s">
        <v>15</v>
      </c>
      <c r="BV1" s="14" t="s">
        <v>16</v>
      </c>
    </row>
    <row r="2" spans="1:74" ht="36.950000000000003" customHeight="1">
      <c r="AR2" s="210"/>
      <c r="AS2" s="210"/>
      <c r="AT2" s="210"/>
      <c r="AU2" s="210"/>
      <c r="AV2" s="210"/>
      <c r="AW2" s="210"/>
      <c r="AX2" s="210"/>
      <c r="AY2" s="210"/>
      <c r="AZ2" s="210"/>
      <c r="BA2" s="210"/>
      <c r="BB2" s="210"/>
      <c r="BC2" s="210"/>
      <c r="BD2" s="210"/>
      <c r="BE2" s="210"/>
      <c r="BS2" s="15" t="s">
        <v>17</v>
      </c>
      <c r="BT2" s="15" t="s">
        <v>18</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17</v>
      </c>
      <c r="BT3" s="15" t="s">
        <v>19</v>
      </c>
    </row>
    <row r="4" spans="1:74" ht="24.95" customHeight="1">
      <c r="B4" s="18"/>
      <c r="D4" s="19" t="s">
        <v>20</v>
      </c>
      <c r="AR4" s="18"/>
      <c r="AS4" s="20" t="s">
        <v>21</v>
      </c>
      <c r="BE4" s="21" t="s">
        <v>22</v>
      </c>
      <c r="BS4" s="15" t="s">
        <v>23</v>
      </c>
    </row>
    <row r="5" spans="1:74" ht="12" customHeight="1">
      <c r="B5" s="18"/>
      <c r="D5" s="22" t="s">
        <v>24</v>
      </c>
      <c r="K5" s="229" t="s">
        <v>25</v>
      </c>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R5" s="18"/>
      <c r="BE5" s="218" t="s">
        <v>26</v>
      </c>
      <c r="BS5" s="15" t="s">
        <v>17</v>
      </c>
    </row>
    <row r="6" spans="1:74" ht="36.950000000000003" customHeight="1">
      <c r="B6" s="18"/>
      <c r="D6" s="24" t="s">
        <v>27</v>
      </c>
      <c r="K6" s="220" t="s">
        <v>28</v>
      </c>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R6" s="18"/>
      <c r="BE6" s="210"/>
      <c r="BS6" s="15" t="s">
        <v>17</v>
      </c>
    </row>
    <row r="7" spans="1:74" ht="12" customHeight="1">
      <c r="B7" s="18"/>
      <c r="D7" s="25" t="s">
        <v>29</v>
      </c>
      <c r="K7" s="23"/>
      <c r="AK7" s="25" t="s">
        <v>30</v>
      </c>
      <c r="AN7" s="23"/>
      <c r="AR7" s="18"/>
      <c r="BE7" s="210"/>
      <c r="BS7" s="15" t="s">
        <v>17</v>
      </c>
    </row>
    <row r="8" spans="1:74" ht="12" customHeight="1">
      <c r="B8" s="18"/>
      <c r="D8" s="25" t="s">
        <v>31</v>
      </c>
      <c r="K8" s="23" t="s">
        <v>32</v>
      </c>
      <c r="AK8" s="25" t="s">
        <v>33</v>
      </c>
      <c r="AN8" s="26" t="s">
        <v>34</v>
      </c>
      <c r="AR8" s="18"/>
      <c r="BE8" s="210"/>
      <c r="BS8" s="15" t="s">
        <v>17</v>
      </c>
    </row>
    <row r="9" spans="1:74" ht="14.45" customHeight="1">
      <c r="B9" s="18"/>
      <c r="AR9" s="18"/>
      <c r="BE9" s="210"/>
      <c r="BS9" s="15" t="s">
        <v>17</v>
      </c>
    </row>
    <row r="10" spans="1:74" ht="12" customHeight="1">
      <c r="B10" s="18"/>
      <c r="D10" s="25" t="s">
        <v>35</v>
      </c>
      <c r="AK10" s="25" t="s">
        <v>36</v>
      </c>
      <c r="AN10" s="23" t="s">
        <v>37</v>
      </c>
      <c r="AR10" s="18"/>
      <c r="BE10" s="210"/>
      <c r="BS10" s="15" t="s">
        <v>17</v>
      </c>
    </row>
    <row r="11" spans="1:74" ht="18.399999999999999" customHeight="1">
      <c r="B11" s="18"/>
      <c r="E11" s="23" t="s">
        <v>38</v>
      </c>
      <c r="AK11" s="25" t="s">
        <v>39</v>
      </c>
      <c r="AN11" s="23"/>
      <c r="AR11" s="18"/>
      <c r="BE11" s="210"/>
      <c r="BS11" s="15" t="s">
        <v>17</v>
      </c>
    </row>
    <row r="12" spans="1:74" ht="6.95" customHeight="1">
      <c r="B12" s="18"/>
      <c r="AR12" s="18"/>
      <c r="BE12" s="210"/>
      <c r="BS12" s="15" t="s">
        <v>17</v>
      </c>
    </row>
    <row r="13" spans="1:74" ht="12" customHeight="1">
      <c r="B13" s="18"/>
      <c r="D13" s="25" t="s">
        <v>40</v>
      </c>
      <c r="AK13" s="25" t="s">
        <v>36</v>
      </c>
      <c r="AN13" s="27" t="s">
        <v>41</v>
      </c>
      <c r="AR13" s="18"/>
      <c r="BE13" s="210"/>
      <c r="BS13" s="15" t="s">
        <v>17</v>
      </c>
    </row>
    <row r="14" spans="1:74" ht="12.75" customHeight="1">
      <c r="B14" s="18"/>
      <c r="E14" s="232" t="s">
        <v>41</v>
      </c>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5" t="s">
        <v>39</v>
      </c>
      <c r="AN14" s="27" t="s">
        <v>41</v>
      </c>
      <c r="AR14" s="18"/>
      <c r="BE14" s="210"/>
      <c r="BS14" s="15" t="s">
        <v>17</v>
      </c>
    </row>
    <row r="15" spans="1:74" ht="6.95" customHeight="1">
      <c r="B15" s="18"/>
      <c r="AR15" s="18"/>
      <c r="BE15" s="210"/>
      <c r="BS15" s="15" t="s">
        <v>15</v>
      </c>
    </row>
    <row r="16" spans="1:74" ht="12" customHeight="1">
      <c r="B16" s="18"/>
      <c r="D16" s="25" t="s">
        <v>42</v>
      </c>
      <c r="AK16" s="25" t="s">
        <v>36</v>
      </c>
      <c r="AN16" s="23" t="s">
        <v>43</v>
      </c>
      <c r="AR16" s="18"/>
      <c r="BE16" s="210"/>
      <c r="BS16" s="15" t="s">
        <v>15</v>
      </c>
    </row>
    <row r="17" spans="2:71" ht="18.399999999999999" customHeight="1">
      <c r="B17" s="18"/>
      <c r="E17" s="23" t="s">
        <v>44</v>
      </c>
      <c r="AK17" s="25" t="s">
        <v>39</v>
      </c>
      <c r="AN17" s="23"/>
      <c r="AR17" s="18"/>
      <c r="BE17" s="210"/>
      <c r="BS17" s="15" t="s">
        <v>45</v>
      </c>
    </row>
    <row r="18" spans="2:71" ht="6.95" customHeight="1">
      <c r="B18" s="18"/>
      <c r="AR18" s="18"/>
      <c r="BE18" s="210"/>
      <c r="BS18" s="15" t="s">
        <v>17</v>
      </c>
    </row>
    <row r="19" spans="2:71" ht="12" customHeight="1">
      <c r="B19" s="18"/>
      <c r="D19" s="25" t="s">
        <v>46</v>
      </c>
      <c r="AK19" s="25" t="s">
        <v>36</v>
      </c>
      <c r="AN19" s="23" t="s">
        <v>43</v>
      </c>
      <c r="AR19" s="18"/>
      <c r="BE19" s="210"/>
      <c r="BS19" s="15" t="s">
        <v>17</v>
      </c>
    </row>
    <row r="20" spans="2:71" ht="18.399999999999999" customHeight="1">
      <c r="B20" s="18"/>
      <c r="E20" s="23" t="s">
        <v>44</v>
      </c>
      <c r="AK20" s="25" t="s">
        <v>39</v>
      </c>
      <c r="AN20" s="23"/>
      <c r="AR20" s="18"/>
      <c r="BE20" s="210"/>
      <c r="BS20" s="15" t="s">
        <v>45</v>
      </c>
    </row>
    <row r="21" spans="2:71" ht="6.95" customHeight="1">
      <c r="B21" s="18"/>
      <c r="AR21" s="18"/>
      <c r="BE21" s="210"/>
    </row>
    <row r="22" spans="2:71" ht="12" customHeight="1">
      <c r="B22" s="18"/>
      <c r="D22" s="25" t="s">
        <v>47</v>
      </c>
      <c r="AR22" s="18"/>
      <c r="BE22" s="210"/>
    </row>
    <row r="23" spans="2:71" ht="16.5" customHeight="1">
      <c r="B23" s="18"/>
      <c r="E23" s="242"/>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0"/>
      <c r="AM23" s="210"/>
      <c r="AN23" s="210"/>
      <c r="AR23" s="18"/>
      <c r="BE23" s="210"/>
    </row>
    <row r="24" spans="2:71" ht="6.95" customHeight="1">
      <c r="B24" s="18"/>
      <c r="AR24" s="18"/>
      <c r="BE24" s="210"/>
    </row>
    <row r="25" spans="2:71" ht="6.95"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210"/>
    </row>
    <row r="26" spans="2:71" s="1" customFormat="1" ht="25.9" customHeight="1">
      <c r="B26" s="30"/>
      <c r="D26" s="31" t="s">
        <v>48</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26">
        <f>ROUND(AG94,2)</f>
        <v>0</v>
      </c>
      <c r="AL26" s="227"/>
      <c r="AM26" s="227"/>
      <c r="AN26" s="227"/>
      <c r="AO26" s="227"/>
      <c r="AR26" s="30"/>
      <c r="BE26" s="219"/>
    </row>
    <row r="27" spans="2:71" s="1" customFormat="1" ht="6.95" customHeight="1">
      <c r="B27" s="30"/>
      <c r="AR27" s="30"/>
      <c r="BE27" s="219"/>
    </row>
    <row r="28" spans="2:71" s="1" customFormat="1" ht="12.75" customHeight="1">
      <c r="B28" s="30"/>
      <c r="L28" s="244" t="s">
        <v>49</v>
      </c>
      <c r="M28" s="219"/>
      <c r="N28" s="219"/>
      <c r="O28" s="219"/>
      <c r="P28" s="219"/>
      <c r="W28" s="244" t="s">
        <v>50</v>
      </c>
      <c r="X28" s="219"/>
      <c r="Y28" s="219"/>
      <c r="Z28" s="219"/>
      <c r="AA28" s="219"/>
      <c r="AB28" s="219"/>
      <c r="AC28" s="219"/>
      <c r="AD28" s="219"/>
      <c r="AE28" s="219"/>
      <c r="AK28" s="244" t="s">
        <v>51</v>
      </c>
      <c r="AL28" s="219"/>
      <c r="AM28" s="219"/>
      <c r="AN28" s="219"/>
      <c r="AO28" s="219"/>
      <c r="AR28" s="30"/>
      <c r="BE28" s="219"/>
    </row>
    <row r="29" spans="2:71" s="2" customFormat="1" ht="14.45" customHeight="1">
      <c r="B29" s="34"/>
      <c r="D29" s="25" t="s">
        <v>52</v>
      </c>
      <c r="F29" s="25" t="s">
        <v>53</v>
      </c>
      <c r="L29" s="225">
        <v>0.21</v>
      </c>
      <c r="M29" s="212"/>
      <c r="N29" s="212"/>
      <c r="O29" s="212"/>
      <c r="P29" s="212"/>
      <c r="W29" s="211">
        <f>ROUND(AZ94, 2)</f>
        <v>0</v>
      </c>
      <c r="X29" s="212"/>
      <c r="Y29" s="212"/>
      <c r="Z29" s="212"/>
      <c r="AA29" s="212"/>
      <c r="AB29" s="212"/>
      <c r="AC29" s="212"/>
      <c r="AD29" s="212"/>
      <c r="AE29" s="212"/>
      <c r="AK29" s="211">
        <f>ROUND(AV94, 2)</f>
        <v>0</v>
      </c>
      <c r="AL29" s="212"/>
      <c r="AM29" s="212"/>
      <c r="AN29" s="212"/>
      <c r="AO29" s="212"/>
      <c r="AR29" s="34"/>
      <c r="BE29" s="212"/>
    </row>
    <row r="30" spans="2:71" s="2" customFormat="1" ht="14.45" customHeight="1">
      <c r="B30" s="34"/>
      <c r="F30" s="25" t="s">
        <v>54</v>
      </c>
      <c r="L30" s="225">
        <v>0.15</v>
      </c>
      <c r="M30" s="212"/>
      <c r="N30" s="212"/>
      <c r="O30" s="212"/>
      <c r="P30" s="212"/>
      <c r="W30" s="211">
        <f>ROUND(BA94, 2)</f>
        <v>0</v>
      </c>
      <c r="X30" s="212"/>
      <c r="Y30" s="212"/>
      <c r="Z30" s="212"/>
      <c r="AA30" s="212"/>
      <c r="AB30" s="212"/>
      <c r="AC30" s="212"/>
      <c r="AD30" s="212"/>
      <c r="AE30" s="212"/>
      <c r="AK30" s="211">
        <f>ROUND(AW94, 2)</f>
        <v>0</v>
      </c>
      <c r="AL30" s="212"/>
      <c r="AM30" s="212"/>
      <c r="AN30" s="212"/>
      <c r="AO30" s="212"/>
      <c r="AR30" s="34"/>
      <c r="BE30" s="212"/>
    </row>
    <row r="31" spans="2:71" s="2" customFormat="1" ht="14.45" hidden="1" customHeight="1">
      <c r="B31" s="34"/>
      <c r="F31" s="25" t="s">
        <v>55</v>
      </c>
      <c r="L31" s="225">
        <v>0.21</v>
      </c>
      <c r="M31" s="212"/>
      <c r="N31" s="212"/>
      <c r="O31" s="212"/>
      <c r="P31" s="212"/>
      <c r="W31" s="211">
        <f>ROUND(BB94, 2)</f>
        <v>0</v>
      </c>
      <c r="X31" s="212"/>
      <c r="Y31" s="212"/>
      <c r="Z31" s="212"/>
      <c r="AA31" s="212"/>
      <c r="AB31" s="212"/>
      <c r="AC31" s="212"/>
      <c r="AD31" s="212"/>
      <c r="AE31" s="212"/>
      <c r="AK31" s="211">
        <v>0</v>
      </c>
      <c r="AL31" s="212"/>
      <c r="AM31" s="212"/>
      <c r="AN31" s="212"/>
      <c r="AO31" s="212"/>
      <c r="AR31" s="34"/>
      <c r="BE31" s="212"/>
    </row>
    <row r="32" spans="2:71" s="2" customFormat="1" ht="14.45" hidden="1" customHeight="1">
      <c r="B32" s="34"/>
      <c r="F32" s="25" t="s">
        <v>56</v>
      </c>
      <c r="L32" s="225">
        <v>0.15</v>
      </c>
      <c r="M32" s="212"/>
      <c r="N32" s="212"/>
      <c r="O32" s="212"/>
      <c r="P32" s="212"/>
      <c r="W32" s="211">
        <f>ROUND(BC94, 2)</f>
        <v>0</v>
      </c>
      <c r="X32" s="212"/>
      <c r="Y32" s="212"/>
      <c r="Z32" s="212"/>
      <c r="AA32" s="212"/>
      <c r="AB32" s="212"/>
      <c r="AC32" s="212"/>
      <c r="AD32" s="212"/>
      <c r="AE32" s="212"/>
      <c r="AK32" s="211">
        <v>0</v>
      </c>
      <c r="AL32" s="212"/>
      <c r="AM32" s="212"/>
      <c r="AN32" s="212"/>
      <c r="AO32" s="212"/>
      <c r="AR32" s="34"/>
      <c r="BE32" s="212"/>
    </row>
    <row r="33" spans="2:57" s="2" customFormat="1" ht="14.45" hidden="1" customHeight="1">
      <c r="B33" s="34"/>
      <c r="F33" s="25" t="s">
        <v>57</v>
      </c>
      <c r="L33" s="225">
        <v>0</v>
      </c>
      <c r="M33" s="212"/>
      <c r="N33" s="212"/>
      <c r="O33" s="212"/>
      <c r="P33" s="212"/>
      <c r="W33" s="211">
        <f>ROUND(BD94, 2)</f>
        <v>0</v>
      </c>
      <c r="X33" s="212"/>
      <c r="Y33" s="212"/>
      <c r="Z33" s="212"/>
      <c r="AA33" s="212"/>
      <c r="AB33" s="212"/>
      <c r="AC33" s="212"/>
      <c r="AD33" s="212"/>
      <c r="AE33" s="212"/>
      <c r="AK33" s="211">
        <v>0</v>
      </c>
      <c r="AL33" s="212"/>
      <c r="AM33" s="212"/>
      <c r="AN33" s="212"/>
      <c r="AO33" s="212"/>
      <c r="AR33" s="34"/>
      <c r="BE33" s="212"/>
    </row>
    <row r="34" spans="2:57" s="1" customFormat="1" ht="6.95" customHeight="1">
      <c r="B34" s="30"/>
      <c r="AR34" s="30"/>
      <c r="BE34" s="219"/>
    </row>
    <row r="35" spans="2:57" s="1" customFormat="1" ht="25.9" customHeight="1">
      <c r="B35" s="30"/>
      <c r="C35" s="35"/>
      <c r="D35" s="36" t="s">
        <v>58</v>
      </c>
      <c r="E35" s="37"/>
      <c r="F35" s="37"/>
      <c r="G35" s="37"/>
      <c r="H35" s="37"/>
      <c r="I35" s="37"/>
      <c r="J35" s="37"/>
      <c r="K35" s="37"/>
      <c r="L35" s="37"/>
      <c r="M35" s="37"/>
      <c r="N35" s="37"/>
      <c r="O35" s="37"/>
      <c r="P35" s="37"/>
      <c r="Q35" s="37"/>
      <c r="R35" s="37"/>
      <c r="S35" s="37"/>
      <c r="T35" s="38" t="s">
        <v>59</v>
      </c>
      <c r="U35" s="37"/>
      <c r="V35" s="37"/>
      <c r="W35" s="37"/>
      <c r="X35" s="231" t="s">
        <v>60</v>
      </c>
      <c r="Y35" s="216"/>
      <c r="Z35" s="216"/>
      <c r="AA35" s="216"/>
      <c r="AB35" s="216"/>
      <c r="AC35" s="37"/>
      <c r="AD35" s="37"/>
      <c r="AE35" s="37"/>
      <c r="AF35" s="37"/>
      <c r="AG35" s="37"/>
      <c r="AH35" s="37"/>
      <c r="AI35" s="37"/>
      <c r="AJ35" s="37"/>
      <c r="AK35" s="228">
        <f>SUM(AK26:AK33)</f>
        <v>0</v>
      </c>
      <c r="AL35" s="216"/>
      <c r="AM35" s="216"/>
      <c r="AN35" s="216"/>
      <c r="AO35" s="217"/>
      <c r="AP35" s="35"/>
      <c r="AQ35" s="35"/>
      <c r="AR35" s="30"/>
    </row>
    <row r="36" spans="2:57" s="1" customFormat="1" ht="6.95" customHeight="1">
      <c r="B36" s="30"/>
      <c r="AR36" s="30"/>
    </row>
    <row r="37" spans="2:57" s="1" customFormat="1" ht="14.45" customHeight="1">
      <c r="B37" s="30"/>
      <c r="AR37" s="30"/>
    </row>
    <row r="38" spans="2:57" ht="14.45" customHeight="1">
      <c r="B38" s="18"/>
      <c r="AR38" s="18"/>
    </row>
    <row r="39" spans="2:57" ht="14.45" customHeight="1">
      <c r="B39" s="18"/>
      <c r="AR39" s="18"/>
    </row>
    <row r="40" spans="2:57" ht="14.45" customHeight="1">
      <c r="B40" s="18"/>
      <c r="AR40" s="18"/>
    </row>
    <row r="41" spans="2:57" ht="14.45" customHeight="1">
      <c r="B41" s="18"/>
      <c r="AR41" s="18"/>
    </row>
    <row r="42" spans="2:57" ht="14.45" customHeight="1">
      <c r="B42" s="18"/>
      <c r="AR42" s="18"/>
    </row>
    <row r="43" spans="2:57" ht="14.45" customHeight="1">
      <c r="B43" s="18"/>
      <c r="AR43" s="18"/>
    </row>
    <row r="44" spans="2:57" ht="14.45" customHeight="1">
      <c r="B44" s="18"/>
      <c r="AR44" s="18"/>
    </row>
    <row r="45" spans="2:57" ht="14.45" customHeight="1">
      <c r="B45" s="18"/>
      <c r="AR45" s="18"/>
    </row>
    <row r="46" spans="2:57" ht="14.45" customHeight="1">
      <c r="B46" s="18"/>
      <c r="AR46" s="18"/>
    </row>
    <row r="47" spans="2:57" ht="14.45" customHeight="1">
      <c r="B47" s="18"/>
      <c r="AR47" s="18"/>
    </row>
    <row r="48" spans="2:57" ht="14.45" customHeight="1">
      <c r="B48" s="18"/>
      <c r="AR48" s="18"/>
    </row>
    <row r="49" spans="2:44" s="1" customFormat="1" ht="14.45" customHeight="1">
      <c r="B49" s="30"/>
      <c r="D49" s="39" t="s">
        <v>61</v>
      </c>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39" t="s">
        <v>62</v>
      </c>
      <c r="AI49" s="40"/>
      <c r="AJ49" s="40"/>
      <c r="AK49" s="40"/>
      <c r="AL49" s="40"/>
      <c r="AM49" s="40"/>
      <c r="AN49" s="40"/>
      <c r="AO49" s="40"/>
      <c r="AR49" s="30"/>
    </row>
    <row r="50" spans="2:44">
      <c r="B50" s="18"/>
      <c r="AR50" s="18"/>
    </row>
    <row r="51" spans="2:44">
      <c r="B51" s="18"/>
      <c r="AR51" s="18"/>
    </row>
    <row r="52" spans="2:44">
      <c r="B52" s="18"/>
      <c r="AR52" s="18"/>
    </row>
    <row r="53" spans="2:44">
      <c r="B53" s="18"/>
      <c r="AR53" s="18"/>
    </row>
    <row r="54" spans="2:44">
      <c r="B54" s="18"/>
      <c r="AR54" s="18"/>
    </row>
    <row r="55" spans="2:44">
      <c r="B55" s="18"/>
      <c r="AR55" s="18"/>
    </row>
    <row r="56" spans="2:44">
      <c r="B56" s="18"/>
      <c r="AR56" s="18"/>
    </row>
    <row r="57" spans="2:44">
      <c r="B57" s="18"/>
      <c r="AR57" s="18"/>
    </row>
    <row r="58" spans="2:44">
      <c r="B58" s="18"/>
      <c r="AR58" s="18"/>
    </row>
    <row r="59" spans="2:44">
      <c r="B59" s="18"/>
      <c r="AR59" s="18"/>
    </row>
    <row r="60" spans="2:44" s="1" customFormat="1" ht="12.75" customHeight="1">
      <c r="B60" s="30"/>
      <c r="D60" s="41" t="s">
        <v>63</v>
      </c>
      <c r="E60" s="32"/>
      <c r="F60" s="32"/>
      <c r="G60" s="32"/>
      <c r="H60" s="32"/>
      <c r="I60" s="32"/>
      <c r="J60" s="32"/>
      <c r="K60" s="32"/>
      <c r="L60" s="32"/>
      <c r="M60" s="32"/>
      <c r="N60" s="32"/>
      <c r="O60" s="32"/>
      <c r="P60" s="32"/>
      <c r="Q60" s="32"/>
      <c r="R60" s="32"/>
      <c r="S60" s="32"/>
      <c r="T60" s="32"/>
      <c r="U60" s="32"/>
      <c r="V60" s="41" t="s">
        <v>64</v>
      </c>
      <c r="W60" s="32"/>
      <c r="X60" s="32"/>
      <c r="Y60" s="32"/>
      <c r="Z60" s="32"/>
      <c r="AA60" s="32"/>
      <c r="AB60" s="32"/>
      <c r="AC60" s="32"/>
      <c r="AD60" s="32"/>
      <c r="AE60" s="32"/>
      <c r="AF60" s="32"/>
      <c r="AG60" s="32"/>
      <c r="AH60" s="41" t="s">
        <v>63</v>
      </c>
      <c r="AI60" s="32"/>
      <c r="AJ60" s="32"/>
      <c r="AK60" s="32"/>
      <c r="AL60" s="32"/>
      <c r="AM60" s="41" t="s">
        <v>64</v>
      </c>
      <c r="AN60" s="32"/>
      <c r="AO60" s="32"/>
      <c r="AR60" s="30"/>
    </row>
    <row r="61" spans="2:44">
      <c r="B61" s="18"/>
      <c r="AR61" s="18"/>
    </row>
    <row r="62" spans="2:44">
      <c r="B62" s="18"/>
      <c r="AR62" s="18"/>
    </row>
    <row r="63" spans="2:44">
      <c r="B63" s="18"/>
      <c r="AR63" s="18"/>
    </row>
    <row r="64" spans="2:44" s="1" customFormat="1" ht="12.75" customHeight="1">
      <c r="B64" s="30"/>
      <c r="D64" s="39" t="s">
        <v>65</v>
      </c>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39" t="s">
        <v>66</v>
      </c>
      <c r="AI64" s="40"/>
      <c r="AJ64" s="40"/>
      <c r="AK64" s="40"/>
      <c r="AL64" s="40"/>
      <c r="AM64" s="40"/>
      <c r="AN64" s="40"/>
      <c r="AO64" s="40"/>
      <c r="AR64" s="30"/>
    </row>
    <row r="65" spans="2:44">
      <c r="B65" s="18"/>
      <c r="AR65" s="18"/>
    </row>
    <row r="66" spans="2:44">
      <c r="B66" s="18"/>
      <c r="AR66" s="18"/>
    </row>
    <row r="67" spans="2:44">
      <c r="B67" s="18"/>
      <c r="AR67" s="18"/>
    </row>
    <row r="68" spans="2:44">
      <c r="B68" s="18"/>
      <c r="AR68" s="18"/>
    </row>
    <row r="69" spans="2:44">
      <c r="B69" s="18"/>
      <c r="AR69" s="18"/>
    </row>
    <row r="70" spans="2:44">
      <c r="B70" s="18"/>
      <c r="AR70" s="18"/>
    </row>
    <row r="71" spans="2:44">
      <c r="B71" s="18"/>
      <c r="AR71" s="18"/>
    </row>
    <row r="72" spans="2:44">
      <c r="B72" s="18"/>
      <c r="AR72" s="18"/>
    </row>
    <row r="73" spans="2:44">
      <c r="B73" s="18"/>
      <c r="AR73" s="18"/>
    </row>
    <row r="74" spans="2:44">
      <c r="B74" s="18"/>
      <c r="AR74" s="18"/>
    </row>
    <row r="75" spans="2:44" s="1" customFormat="1" ht="12.75" customHeight="1">
      <c r="B75" s="30"/>
      <c r="D75" s="41" t="s">
        <v>63</v>
      </c>
      <c r="E75" s="32"/>
      <c r="F75" s="32"/>
      <c r="G75" s="32"/>
      <c r="H75" s="32"/>
      <c r="I75" s="32"/>
      <c r="J75" s="32"/>
      <c r="K75" s="32"/>
      <c r="L75" s="32"/>
      <c r="M75" s="32"/>
      <c r="N75" s="32"/>
      <c r="O75" s="32"/>
      <c r="P75" s="32"/>
      <c r="Q75" s="32"/>
      <c r="R75" s="32"/>
      <c r="S75" s="32"/>
      <c r="T75" s="32"/>
      <c r="U75" s="32"/>
      <c r="V75" s="41" t="s">
        <v>64</v>
      </c>
      <c r="W75" s="32"/>
      <c r="X75" s="32"/>
      <c r="Y75" s="32"/>
      <c r="Z75" s="32"/>
      <c r="AA75" s="32"/>
      <c r="AB75" s="32"/>
      <c r="AC75" s="32"/>
      <c r="AD75" s="32"/>
      <c r="AE75" s="32"/>
      <c r="AF75" s="32"/>
      <c r="AG75" s="32"/>
      <c r="AH75" s="41" t="s">
        <v>63</v>
      </c>
      <c r="AI75" s="32"/>
      <c r="AJ75" s="32"/>
      <c r="AK75" s="32"/>
      <c r="AL75" s="32"/>
      <c r="AM75" s="41" t="s">
        <v>64</v>
      </c>
      <c r="AN75" s="32"/>
      <c r="AO75" s="32"/>
      <c r="AR75" s="30"/>
    </row>
    <row r="76" spans="2:44" s="1" customFormat="1">
      <c r="B76" s="30"/>
      <c r="AR76" s="30"/>
    </row>
    <row r="77" spans="2:44" s="1" customFormat="1" ht="6.95" customHeight="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30"/>
    </row>
    <row r="81" spans="1:91" s="1" customFormat="1" ht="6.95" customHeight="1">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30"/>
    </row>
    <row r="82" spans="1:91" s="1" customFormat="1" ht="24.95" customHeight="1">
      <c r="B82" s="30"/>
      <c r="C82" s="19" t="s">
        <v>67</v>
      </c>
      <c r="AR82" s="30"/>
    </row>
    <row r="83" spans="1:91" s="1" customFormat="1" ht="6.95" customHeight="1">
      <c r="B83" s="30"/>
      <c r="AR83" s="30"/>
    </row>
    <row r="84" spans="1:91" s="3" customFormat="1" ht="12" customHeight="1">
      <c r="B84" s="46"/>
      <c r="C84" s="25" t="s">
        <v>24</v>
      </c>
      <c r="L84" s="3" t="str">
        <f>K5</f>
        <v>2025_05a</v>
      </c>
      <c r="AR84" s="46"/>
    </row>
    <row r="85" spans="1:91" s="4" customFormat="1" ht="36.950000000000003" customHeight="1">
      <c r="B85" s="47"/>
      <c r="C85" s="48" t="s">
        <v>27</v>
      </c>
      <c r="L85" s="221" t="str">
        <f>K6</f>
        <v>VD Klecany - oprava technologie levého jezového pole</v>
      </c>
      <c r="M85" s="222"/>
      <c r="N85" s="222"/>
      <c r="O85" s="222"/>
      <c r="P85" s="222"/>
      <c r="Q85" s="222"/>
      <c r="R85" s="222"/>
      <c r="S85" s="222"/>
      <c r="T85" s="222"/>
      <c r="U85" s="222"/>
      <c r="V85" s="222"/>
      <c r="W85" s="222"/>
      <c r="X85" s="222"/>
      <c r="Y85" s="222"/>
      <c r="Z85" s="222"/>
      <c r="AA85" s="222"/>
      <c r="AB85" s="222"/>
      <c r="AC85" s="222"/>
      <c r="AD85" s="222"/>
      <c r="AE85" s="222"/>
      <c r="AF85" s="222"/>
      <c r="AG85" s="222"/>
      <c r="AH85" s="222"/>
      <c r="AI85" s="222"/>
      <c r="AJ85" s="222"/>
      <c r="AK85" s="222"/>
      <c r="AL85" s="222"/>
      <c r="AM85" s="222"/>
      <c r="AN85" s="222"/>
      <c r="AO85" s="222"/>
      <c r="AR85" s="47"/>
    </row>
    <row r="86" spans="1:91" s="1" customFormat="1" ht="6.95" customHeight="1">
      <c r="B86" s="30"/>
      <c r="AR86" s="30"/>
    </row>
    <row r="87" spans="1:91" s="1" customFormat="1" ht="12" customHeight="1">
      <c r="B87" s="30"/>
      <c r="C87" s="25" t="s">
        <v>31</v>
      </c>
      <c r="L87" s="49" t="str">
        <f>IF(K8="","",K8)</f>
        <v>VD Klecany</v>
      </c>
      <c r="AI87" s="25" t="s">
        <v>33</v>
      </c>
      <c r="AM87" s="235" t="str">
        <f>IF(AN8= "","",AN8)</f>
        <v>30. 6. 2025</v>
      </c>
      <c r="AN87" s="219"/>
      <c r="AR87" s="30"/>
    </row>
    <row r="88" spans="1:91" s="1" customFormat="1" ht="6.95" customHeight="1">
      <c r="B88" s="30"/>
      <c r="AR88" s="30"/>
    </row>
    <row r="89" spans="1:91" s="1" customFormat="1" ht="15.2" customHeight="1">
      <c r="B89" s="30"/>
      <c r="C89" s="25" t="s">
        <v>35</v>
      </c>
      <c r="L89" s="3" t="str">
        <f>IF(E11= "","",E11)</f>
        <v>Povodí Vltavy, státní podnik</v>
      </c>
      <c r="AI89" s="25" t="s">
        <v>42</v>
      </c>
      <c r="AM89" s="240" t="str">
        <f>IF(E17="","",E17)</f>
        <v>Ing. M. Klimešová</v>
      </c>
      <c r="AN89" s="219"/>
      <c r="AO89" s="219"/>
      <c r="AP89" s="219"/>
      <c r="AR89" s="30"/>
      <c r="AS89" s="236" t="s">
        <v>68</v>
      </c>
      <c r="AT89" s="237"/>
      <c r="AU89" s="51"/>
      <c r="AV89" s="51"/>
      <c r="AW89" s="51"/>
      <c r="AX89" s="51"/>
      <c r="AY89" s="51"/>
      <c r="AZ89" s="51"/>
      <c r="BA89" s="51"/>
      <c r="BB89" s="51"/>
      <c r="BC89" s="51"/>
      <c r="BD89" s="52"/>
    </row>
    <row r="90" spans="1:91" s="1" customFormat="1" ht="15.2" customHeight="1">
      <c r="B90" s="30"/>
      <c r="C90" s="25" t="s">
        <v>40</v>
      </c>
      <c r="L90" s="3" t="str">
        <f>IF(E14= "Vyplň údaj","",E14)</f>
        <v/>
      </c>
      <c r="AI90" s="25" t="s">
        <v>46</v>
      </c>
      <c r="AM90" s="240" t="str">
        <f>IF(E20="","",E20)</f>
        <v>Ing. M. Klimešová</v>
      </c>
      <c r="AN90" s="219"/>
      <c r="AO90" s="219"/>
      <c r="AP90" s="219"/>
      <c r="AR90" s="30"/>
      <c r="AS90" s="238"/>
      <c r="AT90" s="219"/>
      <c r="BD90" s="54"/>
    </row>
    <row r="91" spans="1:91" s="1" customFormat="1" ht="10.9" customHeight="1">
      <c r="B91" s="30"/>
      <c r="AR91" s="30"/>
      <c r="AS91" s="238"/>
      <c r="AT91" s="219"/>
      <c r="BD91" s="54"/>
    </row>
    <row r="92" spans="1:91" s="1" customFormat="1" ht="29.25" customHeight="1">
      <c r="B92" s="30"/>
      <c r="C92" s="241" t="s">
        <v>69</v>
      </c>
      <c r="D92" s="216"/>
      <c r="E92" s="216"/>
      <c r="F92" s="216"/>
      <c r="G92" s="216"/>
      <c r="H92" s="55"/>
      <c r="I92" s="234" t="s">
        <v>70</v>
      </c>
      <c r="J92" s="216"/>
      <c r="K92" s="216"/>
      <c r="L92" s="216"/>
      <c r="M92" s="216"/>
      <c r="N92" s="216"/>
      <c r="O92" s="216"/>
      <c r="P92" s="216"/>
      <c r="Q92" s="216"/>
      <c r="R92" s="216"/>
      <c r="S92" s="216"/>
      <c r="T92" s="216"/>
      <c r="U92" s="216"/>
      <c r="V92" s="216"/>
      <c r="W92" s="216"/>
      <c r="X92" s="216"/>
      <c r="Y92" s="216"/>
      <c r="Z92" s="216"/>
      <c r="AA92" s="216"/>
      <c r="AB92" s="216"/>
      <c r="AC92" s="216"/>
      <c r="AD92" s="216"/>
      <c r="AE92" s="216"/>
      <c r="AF92" s="216"/>
      <c r="AG92" s="239" t="s">
        <v>71</v>
      </c>
      <c r="AH92" s="216"/>
      <c r="AI92" s="216"/>
      <c r="AJ92" s="216"/>
      <c r="AK92" s="216"/>
      <c r="AL92" s="216"/>
      <c r="AM92" s="216"/>
      <c r="AN92" s="215" t="s">
        <v>72</v>
      </c>
      <c r="AO92" s="216"/>
      <c r="AP92" s="217"/>
      <c r="AQ92" s="56" t="s">
        <v>73</v>
      </c>
      <c r="AR92" s="30"/>
      <c r="AS92" s="57" t="s">
        <v>74</v>
      </c>
      <c r="AT92" s="58" t="s">
        <v>75</v>
      </c>
      <c r="AU92" s="58" t="s">
        <v>76</v>
      </c>
      <c r="AV92" s="58" t="s">
        <v>77</v>
      </c>
      <c r="AW92" s="58" t="s">
        <v>78</v>
      </c>
      <c r="AX92" s="58" t="s">
        <v>79</v>
      </c>
      <c r="AY92" s="58" t="s">
        <v>80</v>
      </c>
      <c r="AZ92" s="58" t="s">
        <v>81</v>
      </c>
      <c r="BA92" s="58" t="s">
        <v>82</v>
      </c>
      <c r="BB92" s="58" t="s">
        <v>83</v>
      </c>
      <c r="BC92" s="58" t="s">
        <v>84</v>
      </c>
      <c r="BD92" s="59" t="s">
        <v>85</v>
      </c>
    </row>
    <row r="93" spans="1:91" s="1" customFormat="1" ht="10.9" customHeight="1">
      <c r="B93" s="30"/>
      <c r="AR93" s="30"/>
      <c r="AS93" s="60"/>
      <c r="AT93" s="51"/>
      <c r="AU93" s="51"/>
      <c r="AV93" s="51"/>
      <c r="AW93" s="51"/>
      <c r="AX93" s="51"/>
      <c r="AY93" s="51"/>
      <c r="AZ93" s="51"/>
      <c r="BA93" s="51"/>
      <c r="BB93" s="51"/>
      <c r="BC93" s="51"/>
      <c r="BD93" s="52"/>
    </row>
    <row r="94" spans="1:91" s="5" customFormat="1" ht="32.450000000000003" customHeight="1">
      <c r="B94" s="61"/>
      <c r="C94" s="62" t="s">
        <v>86</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223">
        <f>ROUND(SUM(AG95:AG99),2)</f>
        <v>0</v>
      </c>
      <c r="AH94" s="224"/>
      <c r="AI94" s="224"/>
      <c r="AJ94" s="224"/>
      <c r="AK94" s="224"/>
      <c r="AL94" s="224"/>
      <c r="AM94" s="224"/>
      <c r="AN94" s="243">
        <f t="shared" ref="AN94:AN99" si="0">SUM(AG94,AT94)</f>
        <v>0</v>
      </c>
      <c r="AO94" s="224"/>
      <c r="AP94" s="224"/>
      <c r="AQ94" s="65"/>
      <c r="AR94" s="61"/>
      <c r="AS94" s="66">
        <f>ROUND(SUM(AS95:AS99),2)</f>
        <v>0</v>
      </c>
      <c r="AT94" s="67">
        <f t="shared" ref="AT94:AT99" si="1">ROUND(SUM(AV94:AW94),2)</f>
        <v>0</v>
      </c>
      <c r="AU94" s="68">
        <f>ROUND(SUM(AU95:AU99),5)</f>
        <v>0</v>
      </c>
      <c r="AV94" s="67">
        <f>ROUND(AZ94*L29,2)</f>
        <v>0</v>
      </c>
      <c r="AW94" s="67">
        <f>ROUND(BA94*L30,2)</f>
        <v>0</v>
      </c>
      <c r="AX94" s="67">
        <f>ROUND(BB94*L29,2)</f>
        <v>0</v>
      </c>
      <c r="AY94" s="67">
        <f>ROUND(BC94*L30,2)</f>
        <v>0</v>
      </c>
      <c r="AZ94" s="67">
        <f>ROUND(SUM(AZ95:AZ99),2)</f>
        <v>0</v>
      </c>
      <c r="BA94" s="67">
        <f>ROUND(SUM(BA95:BA99),2)</f>
        <v>0</v>
      </c>
      <c r="BB94" s="67">
        <f>ROUND(SUM(BB95:BB99),2)</f>
        <v>0</v>
      </c>
      <c r="BC94" s="67">
        <f>ROUND(SUM(BC95:BC99),2)</f>
        <v>0</v>
      </c>
      <c r="BD94" s="69">
        <f>ROUND(SUM(BD95:BD99),2)</f>
        <v>0</v>
      </c>
      <c r="BS94" s="70" t="s">
        <v>87</v>
      </c>
      <c r="BT94" s="70" t="s">
        <v>88</v>
      </c>
      <c r="BU94" s="71" t="s">
        <v>89</v>
      </c>
      <c r="BV94" s="70" t="s">
        <v>90</v>
      </c>
      <c r="BW94" s="70" t="s">
        <v>16</v>
      </c>
      <c r="BX94" s="70" t="s">
        <v>91</v>
      </c>
      <c r="CL94" s="70"/>
    </row>
    <row r="95" spans="1:91" s="6" customFormat="1" ht="16.5" customHeight="1">
      <c r="A95" s="72" t="s">
        <v>92</v>
      </c>
      <c r="B95" s="73"/>
      <c r="C95" s="74"/>
      <c r="D95" s="230" t="s">
        <v>93</v>
      </c>
      <c r="E95" s="214"/>
      <c r="F95" s="214"/>
      <c r="G95" s="214"/>
      <c r="H95" s="214"/>
      <c r="I95" s="75"/>
      <c r="J95" s="230" t="s">
        <v>94</v>
      </c>
      <c r="K95" s="214"/>
      <c r="L95" s="214"/>
      <c r="M95" s="214"/>
      <c r="N95" s="214"/>
      <c r="O95" s="214"/>
      <c r="P95" s="214"/>
      <c r="Q95" s="214"/>
      <c r="R95" s="214"/>
      <c r="S95" s="214"/>
      <c r="T95" s="214"/>
      <c r="U95" s="214"/>
      <c r="V95" s="214"/>
      <c r="W95" s="214"/>
      <c r="X95" s="214"/>
      <c r="Y95" s="214"/>
      <c r="Z95" s="214"/>
      <c r="AA95" s="214"/>
      <c r="AB95" s="214"/>
      <c r="AC95" s="214"/>
      <c r="AD95" s="214"/>
      <c r="AE95" s="214"/>
      <c r="AF95" s="214"/>
      <c r="AG95" s="213">
        <f>'00 - VON'!J30</f>
        <v>0</v>
      </c>
      <c r="AH95" s="214"/>
      <c r="AI95" s="214"/>
      <c r="AJ95" s="214"/>
      <c r="AK95" s="214"/>
      <c r="AL95" s="214"/>
      <c r="AM95" s="214"/>
      <c r="AN95" s="213">
        <f t="shared" si="0"/>
        <v>0</v>
      </c>
      <c r="AO95" s="214"/>
      <c r="AP95" s="214"/>
      <c r="AQ95" s="76" t="s">
        <v>94</v>
      </c>
      <c r="AR95" s="73"/>
      <c r="AS95" s="77">
        <v>0</v>
      </c>
      <c r="AT95" s="78">
        <f t="shared" si="1"/>
        <v>0</v>
      </c>
      <c r="AU95" s="79">
        <f>'00 - VON'!P121</f>
        <v>0</v>
      </c>
      <c r="AV95" s="78">
        <f>'00 - VON'!J33</f>
        <v>0</v>
      </c>
      <c r="AW95" s="78">
        <f>'00 - VON'!J34</f>
        <v>0</v>
      </c>
      <c r="AX95" s="78">
        <f>'00 - VON'!J35</f>
        <v>0</v>
      </c>
      <c r="AY95" s="78">
        <f>'00 - VON'!J36</f>
        <v>0</v>
      </c>
      <c r="AZ95" s="78">
        <f>'00 - VON'!F33</f>
        <v>0</v>
      </c>
      <c r="BA95" s="78">
        <f>'00 - VON'!F34</f>
        <v>0</v>
      </c>
      <c r="BB95" s="78">
        <f>'00 - VON'!F35</f>
        <v>0</v>
      </c>
      <c r="BC95" s="78">
        <f>'00 - VON'!F36</f>
        <v>0</v>
      </c>
      <c r="BD95" s="80">
        <f>'00 - VON'!F37</f>
        <v>0</v>
      </c>
      <c r="BT95" s="81" t="s">
        <v>95</v>
      </c>
      <c r="BV95" s="81" t="s">
        <v>90</v>
      </c>
      <c r="BW95" s="81" t="s">
        <v>96</v>
      </c>
      <c r="BX95" s="81" t="s">
        <v>16</v>
      </c>
      <c r="CL95" s="81"/>
      <c r="CM95" s="81" t="s">
        <v>97</v>
      </c>
    </row>
    <row r="96" spans="1:91" s="6" customFormat="1" ht="16.5" customHeight="1">
      <c r="A96" s="72" t="s">
        <v>92</v>
      </c>
      <c r="B96" s="73"/>
      <c r="C96" s="74"/>
      <c r="D96" s="230" t="s">
        <v>98</v>
      </c>
      <c r="E96" s="214"/>
      <c r="F96" s="214"/>
      <c r="G96" s="214"/>
      <c r="H96" s="214"/>
      <c r="I96" s="75"/>
      <c r="J96" s="230" t="s">
        <v>99</v>
      </c>
      <c r="K96" s="214"/>
      <c r="L96" s="214"/>
      <c r="M96" s="214"/>
      <c r="N96" s="214"/>
      <c r="O96" s="214"/>
      <c r="P96" s="214"/>
      <c r="Q96" s="214"/>
      <c r="R96" s="214"/>
      <c r="S96" s="214"/>
      <c r="T96" s="214"/>
      <c r="U96" s="214"/>
      <c r="V96" s="214"/>
      <c r="W96" s="214"/>
      <c r="X96" s="214"/>
      <c r="Y96" s="214"/>
      <c r="Z96" s="214"/>
      <c r="AA96" s="214"/>
      <c r="AB96" s="214"/>
      <c r="AC96" s="214"/>
      <c r="AD96" s="214"/>
      <c r="AE96" s="214"/>
      <c r="AF96" s="214"/>
      <c r="AG96" s="213">
        <f>'01 - Oprava hydromotorů (...'!J30</f>
        <v>0</v>
      </c>
      <c r="AH96" s="214"/>
      <c r="AI96" s="214"/>
      <c r="AJ96" s="214"/>
      <c r="AK96" s="214"/>
      <c r="AL96" s="214"/>
      <c r="AM96" s="214"/>
      <c r="AN96" s="213">
        <f t="shared" si="0"/>
        <v>0</v>
      </c>
      <c r="AO96" s="214"/>
      <c r="AP96" s="214"/>
      <c r="AQ96" s="76" t="s">
        <v>100</v>
      </c>
      <c r="AR96" s="73"/>
      <c r="AS96" s="77">
        <v>0</v>
      </c>
      <c r="AT96" s="78">
        <f t="shared" si="1"/>
        <v>0</v>
      </c>
      <c r="AU96" s="79">
        <f>'01 - Oprava hydromotorů (...'!P119</f>
        <v>0</v>
      </c>
      <c r="AV96" s="78">
        <f>'01 - Oprava hydromotorů (...'!J33</f>
        <v>0</v>
      </c>
      <c r="AW96" s="78">
        <f>'01 - Oprava hydromotorů (...'!J34</f>
        <v>0</v>
      </c>
      <c r="AX96" s="78">
        <f>'01 - Oprava hydromotorů (...'!J35</f>
        <v>0</v>
      </c>
      <c r="AY96" s="78">
        <f>'01 - Oprava hydromotorů (...'!J36</f>
        <v>0</v>
      </c>
      <c r="AZ96" s="78">
        <f>'01 - Oprava hydromotorů (...'!F33</f>
        <v>0</v>
      </c>
      <c r="BA96" s="78">
        <f>'01 - Oprava hydromotorů (...'!F34</f>
        <v>0</v>
      </c>
      <c r="BB96" s="78">
        <f>'01 - Oprava hydromotorů (...'!F35</f>
        <v>0</v>
      </c>
      <c r="BC96" s="78">
        <f>'01 - Oprava hydromotorů (...'!F36</f>
        <v>0</v>
      </c>
      <c r="BD96" s="80">
        <f>'01 - Oprava hydromotorů (...'!F37</f>
        <v>0</v>
      </c>
      <c r="BT96" s="81" t="s">
        <v>95</v>
      </c>
      <c r="BV96" s="81" t="s">
        <v>90</v>
      </c>
      <c r="BW96" s="81" t="s">
        <v>101</v>
      </c>
      <c r="BX96" s="81" t="s">
        <v>16</v>
      </c>
      <c r="CL96" s="81"/>
      <c r="CM96" s="81" t="s">
        <v>97</v>
      </c>
    </row>
    <row r="97" spans="1:91" s="6" customFormat="1" ht="16.5" customHeight="1">
      <c r="A97" s="72" t="s">
        <v>92</v>
      </c>
      <c r="B97" s="73"/>
      <c r="C97" s="74"/>
      <c r="D97" s="230" t="s">
        <v>102</v>
      </c>
      <c r="E97" s="214"/>
      <c r="F97" s="214"/>
      <c r="G97" s="214"/>
      <c r="H97" s="214"/>
      <c r="I97" s="75"/>
      <c r="J97" s="230" t="s">
        <v>103</v>
      </c>
      <c r="K97" s="214"/>
      <c r="L97" s="214"/>
      <c r="M97" s="214"/>
      <c r="N97" s="214"/>
      <c r="O97" s="214"/>
      <c r="P97" s="214"/>
      <c r="Q97" s="214"/>
      <c r="R97" s="214"/>
      <c r="S97" s="214"/>
      <c r="T97" s="214"/>
      <c r="U97" s="214"/>
      <c r="V97" s="214"/>
      <c r="W97" s="214"/>
      <c r="X97" s="214"/>
      <c r="Y97" s="214"/>
      <c r="Z97" s="214"/>
      <c r="AA97" s="214"/>
      <c r="AB97" s="214"/>
      <c r="AC97" s="214"/>
      <c r="AD97" s="214"/>
      <c r="AE97" s="214"/>
      <c r="AF97" s="214"/>
      <c r="AG97" s="213">
        <f>'02 - Oprava technologie'!J30</f>
        <v>0</v>
      </c>
      <c r="AH97" s="214"/>
      <c r="AI97" s="214"/>
      <c r="AJ97" s="214"/>
      <c r="AK97" s="214"/>
      <c r="AL97" s="214"/>
      <c r="AM97" s="214"/>
      <c r="AN97" s="213">
        <f t="shared" si="0"/>
        <v>0</v>
      </c>
      <c r="AO97" s="214"/>
      <c r="AP97" s="214"/>
      <c r="AQ97" s="76" t="s">
        <v>94</v>
      </c>
      <c r="AR97" s="73"/>
      <c r="AS97" s="77">
        <v>0</v>
      </c>
      <c r="AT97" s="78">
        <f t="shared" si="1"/>
        <v>0</v>
      </c>
      <c r="AU97" s="79">
        <f>'02 - Oprava technologie'!P124</f>
        <v>0</v>
      </c>
      <c r="AV97" s="78">
        <f>'02 - Oprava technologie'!J33</f>
        <v>0</v>
      </c>
      <c r="AW97" s="78">
        <f>'02 - Oprava technologie'!J34</f>
        <v>0</v>
      </c>
      <c r="AX97" s="78">
        <f>'02 - Oprava technologie'!J35</f>
        <v>0</v>
      </c>
      <c r="AY97" s="78">
        <f>'02 - Oprava technologie'!J36</f>
        <v>0</v>
      </c>
      <c r="AZ97" s="78">
        <f>'02 - Oprava technologie'!F33</f>
        <v>0</v>
      </c>
      <c r="BA97" s="78">
        <f>'02 - Oprava technologie'!F34</f>
        <v>0</v>
      </c>
      <c r="BB97" s="78">
        <f>'02 - Oprava technologie'!F35</f>
        <v>0</v>
      </c>
      <c r="BC97" s="78">
        <f>'02 - Oprava technologie'!F36</f>
        <v>0</v>
      </c>
      <c r="BD97" s="80">
        <f>'02 - Oprava technologie'!F37</f>
        <v>0</v>
      </c>
      <c r="BT97" s="81" t="s">
        <v>95</v>
      </c>
      <c r="BV97" s="81" t="s">
        <v>90</v>
      </c>
      <c r="BW97" s="81" t="s">
        <v>104</v>
      </c>
      <c r="BX97" s="81" t="s">
        <v>16</v>
      </c>
      <c r="CL97" s="81"/>
      <c r="CM97" s="81" t="s">
        <v>97</v>
      </c>
    </row>
    <row r="98" spans="1:91" s="6" customFormat="1" ht="16.5" customHeight="1">
      <c r="A98" s="72" t="s">
        <v>92</v>
      </c>
      <c r="B98" s="73"/>
      <c r="C98" s="74"/>
      <c r="D98" s="230" t="s">
        <v>105</v>
      </c>
      <c r="E98" s="214"/>
      <c r="F98" s="214"/>
      <c r="G98" s="214"/>
      <c r="H98" s="214"/>
      <c r="I98" s="75"/>
      <c r="J98" s="230" t="s">
        <v>106</v>
      </c>
      <c r="K98" s="214"/>
      <c r="L98" s="214"/>
      <c r="M98" s="214"/>
      <c r="N98" s="214"/>
      <c r="O98" s="214"/>
      <c r="P98" s="214"/>
      <c r="Q98" s="214"/>
      <c r="R98" s="214"/>
      <c r="S98" s="214"/>
      <c r="T98" s="214"/>
      <c r="U98" s="214"/>
      <c r="V98" s="214"/>
      <c r="W98" s="214"/>
      <c r="X98" s="214"/>
      <c r="Y98" s="214"/>
      <c r="Z98" s="214"/>
      <c r="AA98" s="214"/>
      <c r="AB98" s="214"/>
      <c r="AC98" s="214"/>
      <c r="AD98" s="214"/>
      <c r="AE98" s="214"/>
      <c r="AF98" s="214"/>
      <c r="AG98" s="213">
        <f>'03 - Oprava povrchových o...'!J30</f>
        <v>0</v>
      </c>
      <c r="AH98" s="214"/>
      <c r="AI98" s="214"/>
      <c r="AJ98" s="214"/>
      <c r="AK98" s="214"/>
      <c r="AL98" s="214"/>
      <c r="AM98" s="214"/>
      <c r="AN98" s="213">
        <f t="shared" si="0"/>
        <v>0</v>
      </c>
      <c r="AO98" s="214"/>
      <c r="AP98" s="214"/>
      <c r="AQ98" s="76" t="s">
        <v>107</v>
      </c>
      <c r="AR98" s="73"/>
      <c r="AS98" s="77">
        <v>0</v>
      </c>
      <c r="AT98" s="78">
        <f t="shared" si="1"/>
        <v>0</v>
      </c>
      <c r="AU98" s="79">
        <f>'03 - Oprava povrchových o...'!P122</f>
        <v>0</v>
      </c>
      <c r="AV98" s="78">
        <f>'03 - Oprava povrchových o...'!J33</f>
        <v>0</v>
      </c>
      <c r="AW98" s="78">
        <f>'03 - Oprava povrchových o...'!J34</f>
        <v>0</v>
      </c>
      <c r="AX98" s="78">
        <f>'03 - Oprava povrchových o...'!J35</f>
        <v>0</v>
      </c>
      <c r="AY98" s="78">
        <f>'03 - Oprava povrchových o...'!J36</f>
        <v>0</v>
      </c>
      <c r="AZ98" s="78">
        <f>'03 - Oprava povrchových o...'!F33</f>
        <v>0</v>
      </c>
      <c r="BA98" s="78">
        <f>'03 - Oprava povrchových o...'!F34</f>
        <v>0</v>
      </c>
      <c r="BB98" s="78">
        <f>'03 - Oprava povrchových o...'!F35</f>
        <v>0</v>
      </c>
      <c r="BC98" s="78">
        <f>'03 - Oprava povrchových o...'!F36</f>
        <v>0</v>
      </c>
      <c r="BD98" s="80">
        <f>'03 - Oprava povrchových o...'!F37</f>
        <v>0</v>
      </c>
      <c r="BT98" s="81" t="s">
        <v>95</v>
      </c>
      <c r="BV98" s="81" t="s">
        <v>90</v>
      </c>
      <c r="BW98" s="81" t="s">
        <v>108</v>
      </c>
      <c r="BX98" s="81" t="s">
        <v>16</v>
      </c>
      <c r="CL98" s="81"/>
      <c r="CM98" s="81" t="s">
        <v>97</v>
      </c>
    </row>
    <row r="99" spans="1:91" s="6" customFormat="1" ht="16.5" customHeight="1">
      <c r="A99" s="72" t="s">
        <v>92</v>
      </c>
      <c r="B99" s="73"/>
      <c r="C99" s="74"/>
      <c r="D99" s="230" t="s">
        <v>109</v>
      </c>
      <c r="E99" s="214"/>
      <c r="F99" s="214"/>
      <c r="G99" s="214"/>
      <c r="H99" s="214"/>
      <c r="I99" s="75"/>
      <c r="J99" s="230" t="s">
        <v>110</v>
      </c>
      <c r="K99" s="214"/>
      <c r="L99" s="214"/>
      <c r="M99" s="214"/>
      <c r="N99" s="214"/>
      <c r="O99" s="214"/>
      <c r="P99" s="214"/>
      <c r="Q99" s="214"/>
      <c r="R99" s="214"/>
      <c r="S99" s="214"/>
      <c r="T99" s="214"/>
      <c r="U99" s="214"/>
      <c r="V99" s="214"/>
      <c r="W99" s="214"/>
      <c r="X99" s="214"/>
      <c r="Y99" s="214"/>
      <c r="Z99" s="214"/>
      <c r="AA99" s="214"/>
      <c r="AB99" s="214"/>
      <c r="AC99" s="214"/>
      <c r="AD99" s="214"/>
      <c r="AE99" s="214"/>
      <c r="AF99" s="214"/>
      <c r="AG99" s="213">
        <f>'04 - Oprava vývaru jezu'!J30</f>
        <v>0</v>
      </c>
      <c r="AH99" s="214"/>
      <c r="AI99" s="214"/>
      <c r="AJ99" s="214"/>
      <c r="AK99" s="214"/>
      <c r="AL99" s="214"/>
      <c r="AM99" s="214"/>
      <c r="AN99" s="213">
        <f t="shared" si="0"/>
        <v>0</v>
      </c>
      <c r="AO99" s="214"/>
      <c r="AP99" s="214"/>
      <c r="AQ99" s="76" t="s">
        <v>107</v>
      </c>
      <c r="AR99" s="73"/>
      <c r="AS99" s="82">
        <v>0</v>
      </c>
      <c r="AT99" s="83">
        <f t="shared" si="1"/>
        <v>0</v>
      </c>
      <c r="AU99" s="84">
        <f>'04 - Oprava vývaru jezu'!P125</f>
        <v>0</v>
      </c>
      <c r="AV99" s="83">
        <f>'04 - Oprava vývaru jezu'!J33</f>
        <v>0</v>
      </c>
      <c r="AW99" s="83">
        <f>'04 - Oprava vývaru jezu'!J34</f>
        <v>0</v>
      </c>
      <c r="AX99" s="83">
        <f>'04 - Oprava vývaru jezu'!J35</f>
        <v>0</v>
      </c>
      <c r="AY99" s="83">
        <f>'04 - Oprava vývaru jezu'!J36</f>
        <v>0</v>
      </c>
      <c r="AZ99" s="83">
        <f>'04 - Oprava vývaru jezu'!F33</f>
        <v>0</v>
      </c>
      <c r="BA99" s="83">
        <f>'04 - Oprava vývaru jezu'!F34</f>
        <v>0</v>
      </c>
      <c r="BB99" s="83">
        <f>'04 - Oprava vývaru jezu'!F35</f>
        <v>0</v>
      </c>
      <c r="BC99" s="83">
        <f>'04 - Oprava vývaru jezu'!F36</f>
        <v>0</v>
      </c>
      <c r="BD99" s="85">
        <f>'04 - Oprava vývaru jezu'!F37</f>
        <v>0</v>
      </c>
      <c r="BT99" s="81" t="s">
        <v>95</v>
      </c>
      <c r="BV99" s="81" t="s">
        <v>90</v>
      </c>
      <c r="BW99" s="81" t="s">
        <v>111</v>
      </c>
      <c r="BX99" s="81" t="s">
        <v>16</v>
      </c>
      <c r="CL99" s="81"/>
      <c r="CM99" s="81" t="s">
        <v>97</v>
      </c>
    </row>
    <row r="100" spans="1:91" s="1" customFormat="1" ht="30" customHeight="1">
      <c r="B100" s="30"/>
      <c r="AR100" s="30"/>
    </row>
    <row r="101" spans="1:91" s="1" customFormat="1" ht="6.95" customHeight="1">
      <c r="B101" s="42"/>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30"/>
    </row>
  </sheetData>
  <mergeCells count="58">
    <mergeCell ref="J96:AF96"/>
    <mergeCell ref="AS89:AT91"/>
    <mergeCell ref="AG92:AM92"/>
    <mergeCell ref="AN96:AP96"/>
    <mergeCell ref="D96:H96"/>
    <mergeCell ref="AM89:AP89"/>
    <mergeCell ref="AN95:AP95"/>
    <mergeCell ref="C92:G92"/>
    <mergeCell ref="AM90:AP90"/>
    <mergeCell ref="AN94:AP94"/>
    <mergeCell ref="AN98:AP98"/>
    <mergeCell ref="J99:AF99"/>
    <mergeCell ref="D97:H97"/>
    <mergeCell ref="J98:AF98"/>
    <mergeCell ref="AG99:AM99"/>
    <mergeCell ref="AN99:AP99"/>
    <mergeCell ref="D98:H98"/>
    <mergeCell ref="AG97:AM97"/>
    <mergeCell ref="J97:AF97"/>
    <mergeCell ref="D99:H99"/>
    <mergeCell ref="AG98:AM98"/>
    <mergeCell ref="E14:AJ14"/>
    <mergeCell ref="D95:H95"/>
    <mergeCell ref="I92:AF92"/>
    <mergeCell ref="L33:P33"/>
    <mergeCell ref="AK30:AO30"/>
    <mergeCell ref="AK33:AO33"/>
    <mergeCell ref="L32:P32"/>
    <mergeCell ref="W32:AE32"/>
    <mergeCell ref="AM87:AN87"/>
    <mergeCell ref="W33:AE33"/>
    <mergeCell ref="E23:AN23"/>
    <mergeCell ref="L28:P28"/>
    <mergeCell ref="W31:AE31"/>
    <mergeCell ref="AK28:AO28"/>
    <mergeCell ref="W28:AE28"/>
    <mergeCell ref="AK29:AO29"/>
    <mergeCell ref="J95:AF95"/>
    <mergeCell ref="AG95:AM95"/>
    <mergeCell ref="X35:AB35"/>
    <mergeCell ref="L31:P31"/>
    <mergeCell ref="AK31:AO31"/>
    <mergeCell ref="AR2:BE2"/>
    <mergeCell ref="W30:AE30"/>
    <mergeCell ref="AK32:AO32"/>
    <mergeCell ref="AN97:AP97"/>
    <mergeCell ref="AN92:AP92"/>
    <mergeCell ref="BE5:BE34"/>
    <mergeCell ref="K6:AO6"/>
    <mergeCell ref="L85:AO85"/>
    <mergeCell ref="AG94:AM94"/>
    <mergeCell ref="L30:P30"/>
    <mergeCell ref="AK26:AO26"/>
    <mergeCell ref="AK35:AO35"/>
    <mergeCell ref="W29:AE29"/>
    <mergeCell ref="L29:P29"/>
    <mergeCell ref="K5:AO5"/>
    <mergeCell ref="AG96:AM96"/>
  </mergeCells>
  <hyperlinks>
    <hyperlink ref="A95" location="'00 - VON'!C2" display="/" xr:uid="{00000000-0004-0000-0100-000000000000}"/>
    <hyperlink ref="A96" location="'01 - Oprava hydromotorů (...'!C2" display="/" xr:uid="{00000000-0004-0000-0100-000001000000}"/>
    <hyperlink ref="A97" location="'02 - Oprava technologie'!C2" display="/" xr:uid="{00000000-0004-0000-0100-000002000000}"/>
    <hyperlink ref="A98" location="'03 - Oprava povrchových o...'!C2" display="/" xr:uid="{00000000-0004-0000-0100-000003000000}"/>
    <hyperlink ref="A99" location="'04 - Oprava vývaru jezu'!C2" display="/" xr:uid="{00000000-0004-0000-01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56"/>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2" spans="2:46" ht="36.950000000000003" customHeight="1">
      <c r="L2" s="210"/>
      <c r="M2" s="210"/>
      <c r="N2" s="210"/>
      <c r="O2" s="210"/>
      <c r="P2" s="210"/>
      <c r="Q2" s="210"/>
      <c r="R2" s="210"/>
      <c r="S2" s="210"/>
      <c r="T2" s="210"/>
      <c r="U2" s="210"/>
      <c r="V2" s="210"/>
      <c r="AT2" s="15" t="s">
        <v>96</v>
      </c>
    </row>
    <row r="3" spans="2:46" ht="6.95" hidden="1" customHeight="1">
      <c r="B3" s="16"/>
      <c r="C3" s="17"/>
      <c r="D3" s="17"/>
      <c r="E3" s="17"/>
      <c r="F3" s="17"/>
      <c r="G3" s="17"/>
      <c r="H3" s="17"/>
      <c r="I3" s="17"/>
      <c r="J3" s="17"/>
      <c r="K3" s="17"/>
      <c r="L3" s="18"/>
      <c r="AT3" s="15" t="s">
        <v>97</v>
      </c>
    </row>
    <row r="4" spans="2:46" ht="24.95" hidden="1" customHeight="1">
      <c r="B4" s="18"/>
      <c r="D4" s="19" t="s">
        <v>112</v>
      </c>
      <c r="L4" s="18"/>
      <c r="M4" s="86" t="s">
        <v>21</v>
      </c>
      <c r="AT4" s="15" t="s">
        <v>15</v>
      </c>
    </row>
    <row r="5" spans="2:46" ht="6.95" hidden="1" customHeight="1">
      <c r="B5" s="18"/>
      <c r="L5" s="18"/>
    </row>
    <row r="6" spans="2:46" ht="12" hidden="1" customHeight="1">
      <c r="B6" s="18"/>
      <c r="D6" s="25" t="s">
        <v>27</v>
      </c>
      <c r="L6" s="18"/>
    </row>
    <row r="7" spans="2:46" ht="16.5" hidden="1" customHeight="1">
      <c r="B7" s="18"/>
      <c r="E7" s="246" t="str">
        <f>'Rekapitulace stavby'!K6</f>
        <v>VD Klecany - oprava technologie levého jezového pole</v>
      </c>
      <c r="F7" s="210"/>
      <c r="G7" s="210"/>
      <c r="H7" s="210"/>
      <c r="L7" s="18"/>
    </row>
    <row r="8" spans="2:46" s="1" customFormat="1" ht="12" hidden="1" customHeight="1">
      <c r="B8" s="30"/>
      <c r="D8" s="25" t="s">
        <v>113</v>
      </c>
      <c r="L8" s="30"/>
    </row>
    <row r="9" spans="2:46" s="1" customFormat="1" ht="16.5" hidden="1" customHeight="1">
      <c r="B9" s="30"/>
      <c r="E9" s="221" t="s">
        <v>114</v>
      </c>
      <c r="F9" s="219"/>
      <c r="G9" s="219"/>
      <c r="H9" s="219"/>
      <c r="L9" s="30"/>
    </row>
    <row r="10" spans="2:46" s="1" customFormat="1" hidden="1">
      <c r="B10" s="30"/>
      <c r="L10" s="30"/>
    </row>
    <row r="11" spans="2:46" s="1" customFormat="1" ht="12" hidden="1" customHeight="1">
      <c r="B11" s="30"/>
      <c r="D11" s="25" t="s">
        <v>29</v>
      </c>
      <c r="F11" s="23"/>
      <c r="I11" s="25" t="s">
        <v>30</v>
      </c>
      <c r="J11" s="23"/>
      <c r="L11" s="30"/>
    </row>
    <row r="12" spans="2:46" s="1" customFormat="1" ht="12" hidden="1" customHeight="1">
      <c r="B12" s="30"/>
      <c r="D12" s="25" t="s">
        <v>31</v>
      </c>
      <c r="F12" s="23" t="s">
        <v>32</v>
      </c>
      <c r="I12" s="25" t="s">
        <v>33</v>
      </c>
      <c r="J12" s="50" t="str">
        <f>'Rekapitulace stavby'!AN8</f>
        <v>30. 6. 2025</v>
      </c>
      <c r="L12" s="30"/>
    </row>
    <row r="13" spans="2:46" s="1" customFormat="1" ht="10.9" hidden="1" customHeight="1">
      <c r="B13" s="30"/>
      <c r="L13" s="30"/>
    </row>
    <row r="14" spans="2:46" s="1" customFormat="1" ht="12" hidden="1" customHeight="1">
      <c r="B14" s="30"/>
      <c r="D14" s="25" t="s">
        <v>35</v>
      </c>
      <c r="I14" s="25" t="s">
        <v>36</v>
      </c>
      <c r="J14" s="23" t="s">
        <v>37</v>
      </c>
      <c r="L14" s="30"/>
    </row>
    <row r="15" spans="2:46" s="1" customFormat="1" ht="18" hidden="1" customHeight="1">
      <c r="B15" s="30"/>
      <c r="E15" s="23" t="s">
        <v>38</v>
      </c>
      <c r="I15" s="25" t="s">
        <v>39</v>
      </c>
      <c r="J15" s="23"/>
      <c r="L15" s="30"/>
    </row>
    <row r="16" spans="2:46" s="1" customFormat="1" ht="6.95" hidden="1" customHeight="1">
      <c r="B16" s="30"/>
      <c r="L16" s="30"/>
    </row>
    <row r="17" spans="2:12" s="1" customFormat="1" ht="12" hidden="1" customHeight="1">
      <c r="B17" s="30"/>
      <c r="D17" s="25" t="s">
        <v>40</v>
      </c>
      <c r="I17" s="25" t="s">
        <v>36</v>
      </c>
      <c r="J17" s="26" t="str">
        <f>'Rekapitulace stavby'!AN13</f>
        <v>Vyplň údaj</v>
      </c>
      <c r="L17" s="30"/>
    </row>
    <row r="18" spans="2:12" s="1" customFormat="1" ht="18" hidden="1" customHeight="1">
      <c r="B18" s="30"/>
      <c r="E18" s="245" t="str">
        <f>'Rekapitulace stavby'!E14</f>
        <v>Vyplň údaj</v>
      </c>
      <c r="F18" s="233"/>
      <c r="G18" s="233"/>
      <c r="H18" s="233"/>
      <c r="I18" s="25" t="s">
        <v>39</v>
      </c>
      <c r="J18" s="26" t="str">
        <f>'Rekapitulace stavby'!AN14</f>
        <v>Vyplň údaj</v>
      </c>
      <c r="L18" s="30"/>
    </row>
    <row r="19" spans="2:12" s="1" customFormat="1" ht="6.95" hidden="1" customHeight="1">
      <c r="B19" s="30"/>
      <c r="L19" s="30"/>
    </row>
    <row r="20" spans="2:12" s="1" customFormat="1" ht="12" hidden="1" customHeight="1">
      <c r="B20" s="30"/>
      <c r="D20" s="25" t="s">
        <v>42</v>
      </c>
      <c r="I20" s="25" t="s">
        <v>36</v>
      </c>
      <c r="J20" s="23" t="s">
        <v>43</v>
      </c>
      <c r="L20" s="30"/>
    </row>
    <row r="21" spans="2:12" s="1" customFormat="1" ht="18" hidden="1" customHeight="1">
      <c r="B21" s="30"/>
      <c r="E21" s="23" t="s">
        <v>44</v>
      </c>
      <c r="I21" s="25" t="s">
        <v>39</v>
      </c>
      <c r="J21" s="23"/>
      <c r="L21" s="30"/>
    </row>
    <row r="22" spans="2:12" s="1" customFormat="1" ht="6.95" hidden="1" customHeight="1">
      <c r="B22" s="30"/>
      <c r="L22" s="30"/>
    </row>
    <row r="23" spans="2:12" s="1" customFormat="1" ht="12" hidden="1" customHeight="1">
      <c r="B23" s="30"/>
      <c r="D23" s="25" t="s">
        <v>46</v>
      </c>
      <c r="I23" s="25" t="s">
        <v>36</v>
      </c>
      <c r="J23" s="23" t="s">
        <v>43</v>
      </c>
      <c r="L23" s="30"/>
    </row>
    <row r="24" spans="2:12" s="1" customFormat="1" ht="18" hidden="1" customHeight="1">
      <c r="B24" s="30"/>
      <c r="E24" s="23" t="s">
        <v>44</v>
      </c>
      <c r="I24" s="25" t="s">
        <v>39</v>
      </c>
      <c r="J24" s="23"/>
      <c r="L24" s="30"/>
    </row>
    <row r="25" spans="2:12" s="1" customFormat="1" ht="6.95" hidden="1" customHeight="1">
      <c r="B25" s="30"/>
      <c r="L25" s="30"/>
    </row>
    <row r="26" spans="2:12" s="1" customFormat="1" ht="12" hidden="1" customHeight="1">
      <c r="B26" s="30"/>
      <c r="D26" s="25" t="s">
        <v>47</v>
      </c>
      <c r="L26" s="30"/>
    </row>
    <row r="27" spans="2:12" s="7" customFormat="1" ht="16.5" hidden="1" customHeight="1">
      <c r="B27" s="87"/>
      <c r="E27" s="242"/>
      <c r="F27" s="247"/>
      <c r="G27" s="247"/>
      <c r="H27" s="247"/>
      <c r="L27" s="87"/>
    </row>
    <row r="28" spans="2:12" s="1" customFormat="1" ht="6.95" hidden="1" customHeight="1">
      <c r="B28" s="30"/>
      <c r="L28" s="30"/>
    </row>
    <row r="29" spans="2:12" s="1" customFormat="1" ht="6.95" hidden="1" customHeight="1">
      <c r="B29" s="30"/>
      <c r="D29" s="51"/>
      <c r="E29" s="51"/>
      <c r="F29" s="51"/>
      <c r="G29" s="51"/>
      <c r="H29" s="51"/>
      <c r="I29" s="51"/>
      <c r="J29" s="51"/>
      <c r="K29" s="51"/>
      <c r="L29" s="30"/>
    </row>
    <row r="30" spans="2:12" s="1" customFormat="1" ht="25.35" hidden="1" customHeight="1">
      <c r="B30" s="30"/>
      <c r="D30" s="88" t="s">
        <v>48</v>
      </c>
      <c r="J30" s="64">
        <f>ROUND(J121, 2)</f>
        <v>0</v>
      </c>
      <c r="L30" s="30"/>
    </row>
    <row r="31" spans="2:12" s="1" customFormat="1" ht="6.95" hidden="1" customHeight="1">
      <c r="B31" s="30"/>
      <c r="D31" s="51"/>
      <c r="E31" s="51"/>
      <c r="F31" s="51"/>
      <c r="G31" s="51"/>
      <c r="H31" s="51"/>
      <c r="I31" s="51"/>
      <c r="J31" s="51"/>
      <c r="K31" s="51"/>
      <c r="L31" s="30"/>
    </row>
    <row r="32" spans="2:12" s="1" customFormat="1" ht="14.45" hidden="1" customHeight="1">
      <c r="B32" s="30"/>
      <c r="F32" s="33" t="s">
        <v>50</v>
      </c>
      <c r="I32" s="33" t="s">
        <v>49</v>
      </c>
      <c r="J32" s="33" t="s">
        <v>51</v>
      </c>
      <c r="L32" s="30"/>
    </row>
    <row r="33" spans="2:12" s="1" customFormat="1" ht="14.45" hidden="1" customHeight="1">
      <c r="B33" s="30"/>
      <c r="D33" s="53" t="s">
        <v>52</v>
      </c>
      <c r="E33" s="25" t="s">
        <v>53</v>
      </c>
      <c r="F33" s="89">
        <f>ROUND((SUM(BE121:BE155)),  2)</f>
        <v>0</v>
      </c>
      <c r="I33" s="90">
        <v>0.21</v>
      </c>
      <c r="J33" s="89">
        <f>ROUND(((SUM(BE121:BE155))*I33),  2)</f>
        <v>0</v>
      </c>
      <c r="L33" s="30"/>
    </row>
    <row r="34" spans="2:12" s="1" customFormat="1" ht="14.45" hidden="1" customHeight="1">
      <c r="B34" s="30"/>
      <c r="E34" s="25" t="s">
        <v>54</v>
      </c>
      <c r="F34" s="89">
        <f>ROUND((SUM(BF121:BF155)),  2)</f>
        <v>0</v>
      </c>
      <c r="I34" s="90">
        <v>0.15</v>
      </c>
      <c r="J34" s="89">
        <f>ROUND(((SUM(BF121:BF155))*I34),  2)</f>
        <v>0</v>
      </c>
      <c r="L34" s="30"/>
    </row>
    <row r="35" spans="2:12" s="1" customFormat="1" ht="14.45" hidden="1" customHeight="1">
      <c r="B35" s="30"/>
      <c r="E35" s="25" t="s">
        <v>55</v>
      </c>
      <c r="F35" s="89">
        <f>ROUND((SUM(BG121:BG155)),  2)</f>
        <v>0</v>
      </c>
      <c r="I35" s="90">
        <v>0.21</v>
      </c>
      <c r="J35" s="89">
        <f>0</f>
        <v>0</v>
      </c>
      <c r="L35" s="30"/>
    </row>
    <row r="36" spans="2:12" s="1" customFormat="1" ht="14.45" hidden="1" customHeight="1">
      <c r="B36" s="30"/>
      <c r="E36" s="25" t="s">
        <v>56</v>
      </c>
      <c r="F36" s="89">
        <f>ROUND((SUM(BH121:BH155)),  2)</f>
        <v>0</v>
      </c>
      <c r="I36" s="90">
        <v>0.15</v>
      </c>
      <c r="J36" s="89">
        <f>0</f>
        <v>0</v>
      </c>
      <c r="L36" s="30"/>
    </row>
    <row r="37" spans="2:12" s="1" customFormat="1" ht="14.45" hidden="1" customHeight="1">
      <c r="B37" s="30"/>
      <c r="E37" s="25" t="s">
        <v>57</v>
      </c>
      <c r="F37" s="89">
        <f>ROUND((SUM(BI121:BI155)),  2)</f>
        <v>0</v>
      </c>
      <c r="I37" s="90">
        <v>0</v>
      </c>
      <c r="J37" s="89">
        <f>0</f>
        <v>0</v>
      </c>
      <c r="L37" s="30"/>
    </row>
    <row r="38" spans="2:12" s="1" customFormat="1" ht="6.95" hidden="1" customHeight="1">
      <c r="B38" s="30"/>
      <c r="L38" s="30"/>
    </row>
    <row r="39" spans="2:12" s="1" customFormat="1" ht="25.35" hidden="1" customHeight="1">
      <c r="B39" s="30"/>
      <c r="C39" s="91"/>
      <c r="D39" s="92" t="s">
        <v>58</v>
      </c>
      <c r="E39" s="55"/>
      <c r="F39" s="55"/>
      <c r="G39" s="93" t="s">
        <v>59</v>
      </c>
      <c r="H39" s="94" t="s">
        <v>60</v>
      </c>
      <c r="I39" s="55"/>
      <c r="J39" s="95">
        <f>SUM(J30:J37)</f>
        <v>0</v>
      </c>
      <c r="K39" s="96"/>
      <c r="L39" s="30"/>
    </row>
    <row r="40" spans="2:12" s="1" customFormat="1" ht="14.45" hidden="1" customHeight="1">
      <c r="B40" s="30"/>
      <c r="L40" s="30"/>
    </row>
    <row r="41" spans="2:12" ht="14.45" hidden="1" customHeight="1">
      <c r="B41" s="18"/>
      <c r="L41" s="18"/>
    </row>
    <row r="42" spans="2:12" ht="14.45" hidden="1" customHeight="1">
      <c r="B42" s="18"/>
      <c r="L42" s="18"/>
    </row>
    <row r="43" spans="2:12" ht="14.45" hidden="1" customHeight="1">
      <c r="B43" s="18"/>
      <c r="L43" s="18"/>
    </row>
    <row r="44" spans="2:12" ht="14.45" hidden="1" customHeight="1">
      <c r="B44" s="18"/>
      <c r="L44" s="18"/>
    </row>
    <row r="45" spans="2:12" ht="14.45" hidden="1" customHeight="1">
      <c r="B45" s="18"/>
      <c r="L45" s="18"/>
    </row>
    <row r="46" spans="2:12" ht="14.45" hidden="1" customHeight="1">
      <c r="B46" s="18"/>
      <c r="L46" s="18"/>
    </row>
    <row r="47" spans="2:12" ht="14.45" hidden="1" customHeight="1">
      <c r="B47" s="18"/>
      <c r="L47" s="18"/>
    </row>
    <row r="48" spans="2:12" ht="14.45" hidden="1" customHeight="1">
      <c r="B48" s="18"/>
      <c r="L48" s="18"/>
    </row>
    <row r="49" spans="2:12" ht="14.45" hidden="1" customHeight="1">
      <c r="B49" s="18"/>
      <c r="L49" s="18"/>
    </row>
    <row r="50" spans="2:12" s="1" customFormat="1" ht="14.45" hidden="1" customHeight="1">
      <c r="B50" s="30"/>
      <c r="D50" s="39" t="s">
        <v>61</v>
      </c>
      <c r="E50" s="40"/>
      <c r="F50" s="40"/>
      <c r="G50" s="39" t="s">
        <v>62</v>
      </c>
      <c r="H50" s="40"/>
      <c r="I50" s="40"/>
      <c r="J50" s="40"/>
      <c r="K50" s="40"/>
      <c r="L50" s="30"/>
    </row>
    <row r="51" spans="2:12" hidden="1">
      <c r="B51" s="18"/>
      <c r="L51" s="18"/>
    </row>
    <row r="52" spans="2:12" hidden="1">
      <c r="B52" s="18"/>
      <c r="L52" s="18"/>
    </row>
    <row r="53" spans="2:12" hidden="1">
      <c r="B53" s="18"/>
      <c r="L53" s="18"/>
    </row>
    <row r="54" spans="2:12" hidden="1">
      <c r="B54" s="18"/>
      <c r="L54" s="18"/>
    </row>
    <row r="55" spans="2:12" hidden="1">
      <c r="B55" s="18"/>
      <c r="L55" s="18"/>
    </row>
    <row r="56" spans="2:12" hidden="1">
      <c r="B56" s="18"/>
      <c r="L56" s="18"/>
    </row>
    <row r="57" spans="2:12" hidden="1">
      <c r="B57" s="18"/>
      <c r="L57" s="18"/>
    </row>
    <row r="58" spans="2:12" hidden="1">
      <c r="B58" s="18"/>
      <c r="L58" s="18"/>
    </row>
    <row r="59" spans="2:12" hidden="1">
      <c r="B59" s="18"/>
      <c r="L59" s="18"/>
    </row>
    <row r="60" spans="2:12" hidden="1">
      <c r="B60" s="18"/>
      <c r="L60" s="18"/>
    </row>
    <row r="61" spans="2:12" s="1" customFormat="1" ht="12.75" hidden="1" customHeight="1">
      <c r="B61" s="30"/>
      <c r="D61" s="41" t="s">
        <v>63</v>
      </c>
      <c r="E61" s="32"/>
      <c r="F61" s="97" t="s">
        <v>64</v>
      </c>
      <c r="G61" s="41" t="s">
        <v>63</v>
      </c>
      <c r="H61" s="32"/>
      <c r="I61" s="32"/>
      <c r="J61" s="98" t="s">
        <v>64</v>
      </c>
      <c r="K61" s="32"/>
      <c r="L61" s="30"/>
    </row>
    <row r="62" spans="2:12" hidden="1">
      <c r="B62" s="18"/>
      <c r="L62" s="18"/>
    </row>
    <row r="63" spans="2:12" hidden="1">
      <c r="B63" s="18"/>
      <c r="L63" s="18"/>
    </row>
    <row r="64" spans="2:12" hidden="1">
      <c r="B64" s="18"/>
      <c r="L64" s="18"/>
    </row>
    <row r="65" spans="2:12" s="1" customFormat="1" ht="12.75" hidden="1" customHeight="1">
      <c r="B65" s="30"/>
      <c r="D65" s="39" t="s">
        <v>65</v>
      </c>
      <c r="E65" s="40"/>
      <c r="F65" s="40"/>
      <c r="G65" s="39" t="s">
        <v>66</v>
      </c>
      <c r="H65" s="40"/>
      <c r="I65" s="40"/>
      <c r="J65" s="40"/>
      <c r="K65" s="40"/>
      <c r="L65" s="30"/>
    </row>
    <row r="66" spans="2:12" hidden="1">
      <c r="B66" s="18"/>
      <c r="L66" s="18"/>
    </row>
    <row r="67" spans="2:12" hidden="1">
      <c r="B67" s="18"/>
      <c r="L67" s="18"/>
    </row>
    <row r="68" spans="2:12" hidden="1">
      <c r="B68" s="18"/>
      <c r="L68" s="18"/>
    </row>
    <row r="69" spans="2:12" hidden="1">
      <c r="B69" s="18"/>
      <c r="L69" s="18"/>
    </row>
    <row r="70" spans="2:12" hidden="1">
      <c r="B70" s="18"/>
      <c r="L70" s="18"/>
    </row>
    <row r="71" spans="2:12" hidden="1">
      <c r="B71" s="18"/>
      <c r="L71" s="18"/>
    </row>
    <row r="72" spans="2:12" hidden="1">
      <c r="B72" s="18"/>
      <c r="L72" s="18"/>
    </row>
    <row r="73" spans="2:12" hidden="1">
      <c r="B73" s="18"/>
      <c r="L73" s="18"/>
    </row>
    <row r="74" spans="2:12" hidden="1">
      <c r="B74" s="18"/>
      <c r="L74" s="18"/>
    </row>
    <row r="75" spans="2:12" hidden="1">
      <c r="B75" s="18"/>
      <c r="L75" s="18"/>
    </row>
    <row r="76" spans="2:12" s="1" customFormat="1" ht="12.75" hidden="1" customHeight="1">
      <c r="B76" s="30"/>
      <c r="D76" s="41" t="s">
        <v>63</v>
      </c>
      <c r="E76" s="32"/>
      <c r="F76" s="97" t="s">
        <v>64</v>
      </c>
      <c r="G76" s="41" t="s">
        <v>63</v>
      </c>
      <c r="H76" s="32"/>
      <c r="I76" s="32"/>
      <c r="J76" s="98" t="s">
        <v>64</v>
      </c>
      <c r="K76" s="32"/>
      <c r="L76" s="30"/>
    </row>
    <row r="77" spans="2:12" s="1" customFormat="1" ht="14.45" hidden="1" customHeight="1">
      <c r="B77" s="42"/>
      <c r="C77" s="43"/>
      <c r="D77" s="43"/>
      <c r="E77" s="43"/>
      <c r="F77" s="43"/>
      <c r="G77" s="43"/>
      <c r="H77" s="43"/>
      <c r="I77" s="43"/>
      <c r="J77" s="43"/>
      <c r="K77" s="43"/>
      <c r="L77" s="30"/>
    </row>
    <row r="78" spans="2:12" hidden="1"/>
    <row r="79" spans="2:12" hidden="1"/>
    <row r="80" spans="2:12" hidden="1"/>
    <row r="81" spans="2:47" s="1" customFormat="1" ht="6.95" hidden="1" customHeight="1">
      <c r="B81" s="44"/>
      <c r="C81" s="45"/>
      <c r="D81" s="45"/>
      <c r="E81" s="45"/>
      <c r="F81" s="45"/>
      <c r="G81" s="45"/>
      <c r="H81" s="45"/>
      <c r="I81" s="45"/>
      <c r="J81" s="45"/>
      <c r="K81" s="45"/>
      <c r="L81" s="30"/>
    </row>
    <row r="82" spans="2:47" s="1" customFormat="1" ht="24.95" hidden="1" customHeight="1">
      <c r="B82" s="30"/>
      <c r="C82" s="19" t="s">
        <v>115</v>
      </c>
      <c r="L82" s="30"/>
    </row>
    <row r="83" spans="2:47" s="1" customFormat="1" ht="6.95" hidden="1" customHeight="1">
      <c r="B83" s="30"/>
      <c r="L83" s="30"/>
    </row>
    <row r="84" spans="2:47" s="1" customFormat="1" ht="12" hidden="1" customHeight="1">
      <c r="B84" s="30"/>
      <c r="C84" s="25" t="s">
        <v>27</v>
      </c>
      <c r="L84" s="30"/>
    </row>
    <row r="85" spans="2:47" s="1" customFormat="1" ht="16.5" hidden="1" customHeight="1">
      <c r="B85" s="30"/>
      <c r="E85" s="246" t="str">
        <f>E7</f>
        <v>VD Klecany - oprava technologie levého jezového pole</v>
      </c>
      <c r="F85" s="219"/>
      <c r="G85" s="219"/>
      <c r="H85" s="219"/>
      <c r="L85" s="30"/>
    </row>
    <row r="86" spans="2:47" s="1" customFormat="1" ht="12" hidden="1" customHeight="1">
      <c r="B86" s="30"/>
      <c r="C86" s="25" t="s">
        <v>113</v>
      </c>
      <c r="L86" s="30"/>
    </row>
    <row r="87" spans="2:47" s="1" customFormat="1" ht="16.5" hidden="1" customHeight="1">
      <c r="B87" s="30"/>
      <c r="E87" s="221" t="str">
        <f>E9</f>
        <v>00 - VON</v>
      </c>
      <c r="F87" s="219"/>
      <c r="G87" s="219"/>
      <c r="H87" s="219"/>
      <c r="L87" s="30"/>
    </row>
    <row r="88" spans="2:47" s="1" customFormat="1" ht="6.95" hidden="1" customHeight="1">
      <c r="B88" s="30"/>
      <c r="L88" s="30"/>
    </row>
    <row r="89" spans="2:47" s="1" customFormat="1" ht="12" hidden="1" customHeight="1">
      <c r="B89" s="30"/>
      <c r="C89" s="25" t="s">
        <v>31</v>
      </c>
      <c r="F89" s="23" t="str">
        <f>F12</f>
        <v>VD Klecany</v>
      </c>
      <c r="I89" s="25" t="s">
        <v>33</v>
      </c>
      <c r="J89" s="50" t="str">
        <f>IF(J12="","",J12)</f>
        <v>30. 6. 2025</v>
      </c>
      <c r="L89" s="30"/>
    </row>
    <row r="90" spans="2:47" s="1" customFormat="1" ht="6.95" hidden="1" customHeight="1">
      <c r="B90" s="30"/>
      <c r="L90" s="30"/>
    </row>
    <row r="91" spans="2:47" s="1" customFormat="1" ht="15.2" hidden="1" customHeight="1">
      <c r="B91" s="30"/>
      <c r="C91" s="25" t="s">
        <v>35</v>
      </c>
      <c r="F91" s="23" t="str">
        <f>E15</f>
        <v>Povodí Vltavy, státní podnik</v>
      </c>
      <c r="I91" s="25" t="s">
        <v>42</v>
      </c>
      <c r="J91" s="28" t="str">
        <f>E21</f>
        <v>Ing. M. Klimešová</v>
      </c>
      <c r="L91" s="30"/>
    </row>
    <row r="92" spans="2:47" s="1" customFormat="1" ht="15.2" hidden="1" customHeight="1">
      <c r="B92" s="30"/>
      <c r="C92" s="25" t="s">
        <v>40</v>
      </c>
      <c r="F92" s="23" t="str">
        <f>IF(E18="","",E18)</f>
        <v>Vyplň údaj</v>
      </c>
      <c r="I92" s="25" t="s">
        <v>46</v>
      </c>
      <c r="J92" s="28" t="str">
        <f>E24</f>
        <v>Ing. M. Klimešová</v>
      </c>
      <c r="L92" s="30"/>
    </row>
    <row r="93" spans="2:47" s="1" customFormat="1" ht="10.35" hidden="1" customHeight="1">
      <c r="B93" s="30"/>
      <c r="L93" s="30"/>
    </row>
    <row r="94" spans="2:47" s="1" customFormat="1" ht="29.25" hidden="1" customHeight="1">
      <c r="B94" s="30"/>
      <c r="C94" s="99" t="s">
        <v>116</v>
      </c>
      <c r="D94" s="91"/>
      <c r="E94" s="91"/>
      <c r="F94" s="91"/>
      <c r="G94" s="91"/>
      <c r="H94" s="91"/>
      <c r="I94" s="91"/>
      <c r="J94" s="100" t="s">
        <v>117</v>
      </c>
      <c r="K94" s="91"/>
      <c r="L94" s="30"/>
    </row>
    <row r="95" spans="2:47" s="1" customFormat="1" ht="10.35" hidden="1" customHeight="1">
      <c r="B95" s="30"/>
      <c r="L95" s="30"/>
    </row>
    <row r="96" spans="2:47" s="1" customFormat="1" ht="22.9" hidden="1" customHeight="1">
      <c r="B96" s="30"/>
      <c r="C96" s="101" t="s">
        <v>118</v>
      </c>
      <c r="J96" s="64">
        <f>J121</f>
        <v>0</v>
      </c>
      <c r="L96" s="30"/>
      <c r="AU96" s="15" t="s">
        <v>119</v>
      </c>
    </row>
    <row r="97" spans="2:12" s="8" customFormat="1" ht="24.95" hidden="1" customHeight="1">
      <c r="B97" s="102"/>
      <c r="D97" s="103" t="s">
        <v>120</v>
      </c>
      <c r="E97" s="104"/>
      <c r="F97" s="104"/>
      <c r="G97" s="104"/>
      <c r="H97" s="104"/>
      <c r="I97" s="104"/>
      <c r="J97" s="105">
        <f>J122</f>
        <v>0</v>
      </c>
      <c r="L97" s="102"/>
    </row>
    <row r="98" spans="2:12" s="9" customFormat="1" ht="19.899999999999999" hidden="1" customHeight="1">
      <c r="B98" s="106"/>
      <c r="D98" s="107" t="s">
        <v>121</v>
      </c>
      <c r="E98" s="108"/>
      <c r="F98" s="108"/>
      <c r="G98" s="108"/>
      <c r="H98" s="108"/>
      <c r="I98" s="108"/>
      <c r="J98" s="109">
        <f>J123</f>
        <v>0</v>
      </c>
      <c r="L98" s="106"/>
    </row>
    <row r="99" spans="2:12" s="9" customFormat="1" ht="19.899999999999999" hidden="1" customHeight="1">
      <c r="B99" s="106"/>
      <c r="D99" s="107" t="s">
        <v>122</v>
      </c>
      <c r="E99" s="108"/>
      <c r="F99" s="108"/>
      <c r="G99" s="108"/>
      <c r="H99" s="108"/>
      <c r="I99" s="108"/>
      <c r="J99" s="109">
        <f>J132</f>
        <v>0</v>
      </c>
      <c r="L99" s="106"/>
    </row>
    <row r="100" spans="2:12" s="9" customFormat="1" ht="19.899999999999999" hidden="1" customHeight="1">
      <c r="B100" s="106"/>
      <c r="D100" s="107" t="s">
        <v>123</v>
      </c>
      <c r="E100" s="108"/>
      <c r="F100" s="108"/>
      <c r="G100" s="108"/>
      <c r="H100" s="108"/>
      <c r="I100" s="108"/>
      <c r="J100" s="109">
        <f>J146</f>
        <v>0</v>
      </c>
      <c r="L100" s="106"/>
    </row>
    <row r="101" spans="2:12" s="9" customFormat="1" ht="19.899999999999999" hidden="1" customHeight="1">
      <c r="B101" s="106"/>
      <c r="D101" s="107" t="s">
        <v>124</v>
      </c>
      <c r="E101" s="108"/>
      <c r="F101" s="108"/>
      <c r="G101" s="108"/>
      <c r="H101" s="108"/>
      <c r="I101" s="108"/>
      <c r="J101" s="109">
        <f>J153</f>
        <v>0</v>
      </c>
      <c r="L101" s="106"/>
    </row>
    <row r="102" spans="2:12" s="1" customFormat="1" ht="21.75" hidden="1" customHeight="1">
      <c r="B102" s="30"/>
      <c r="L102" s="30"/>
    </row>
    <row r="103" spans="2:12" s="1" customFormat="1" ht="6.95" hidden="1" customHeight="1">
      <c r="B103" s="42"/>
      <c r="C103" s="43"/>
      <c r="D103" s="43"/>
      <c r="E103" s="43"/>
      <c r="F103" s="43"/>
      <c r="G103" s="43"/>
      <c r="H103" s="43"/>
      <c r="I103" s="43"/>
      <c r="J103" s="43"/>
      <c r="K103" s="43"/>
      <c r="L103" s="30"/>
    </row>
    <row r="104" spans="2:12" hidden="1"/>
    <row r="105" spans="2:12" hidden="1"/>
    <row r="106" spans="2:12" hidden="1"/>
    <row r="107" spans="2:12" s="1" customFormat="1" ht="6.95" customHeight="1">
      <c r="B107" s="44"/>
      <c r="C107" s="45"/>
      <c r="D107" s="45"/>
      <c r="E107" s="45"/>
      <c r="F107" s="45"/>
      <c r="G107" s="45"/>
      <c r="H107" s="45"/>
      <c r="I107" s="45"/>
      <c r="J107" s="45"/>
      <c r="K107" s="45"/>
      <c r="L107" s="30"/>
    </row>
    <row r="108" spans="2:12" s="1" customFormat="1" ht="24.95" customHeight="1">
      <c r="B108" s="30"/>
      <c r="C108" s="19" t="s">
        <v>125</v>
      </c>
      <c r="L108" s="30"/>
    </row>
    <row r="109" spans="2:12" s="1" customFormat="1" ht="6.95" customHeight="1">
      <c r="B109" s="30"/>
      <c r="L109" s="30"/>
    </row>
    <row r="110" spans="2:12" s="1" customFormat="1" ht="12" customHeight="1">
      <c r="B110" s="30"/>
      <c r="C110" s="25" t="s">
        <v>27</v>
      </c>
      <c r="L110" s="30"/>
    </row>
    <row r="111" spans="2:12" s="1" customFormat="1" ht="16.5" customHeight="1">
      <c r="B111" s="30"/>
      <c r="E111" s="246" t="str">
        <f>E7</f>
        <v>VD Klecany - oprava technologie levého jezového pole</v>
      </c>
      <c r="F111" s="219"/>
      <c r="G111" s="219"/>
      <c r="H111" s="219"/>
      <c r="L111" s="30"/>
    </row>
    <row r="112" spans="2:12" s="1" customFormat="1" ht="12" customHeight="1">
      <c r="B112" s="30"/>
      <c r="C112" s="25" t="s">
        <v>113</v>
      </c>
      <c r="L112" s="30"/>
    </row>
    <row r="113" spans="2:65" s="1" customFormat="1" ht="16.5" customHeight="1">
      <c r="B113" s="30"/>
      <c r="E113" s="221" t="str">
        <f>E9</f>
        <v>00 - VON</v>
      </c>
      <c r="F113" s="219"/>
      <c r="G113" s="219"/>
      <c r="H113" s="219"/>
      <c r="L113" s="30"/>
    </row>
    <row r="114" spans="2:65" s="1" customFormat="1" ht="6.95" customHeight="1">
      <c r="B114" s="30"/>
      <c r="L114" s="30"/>
    </row>
    <row r="115" spans="2:65" s="1" customFormat="1" ht="12" customHeight="1">
      <c r="B115" s="30"/>
      <c r="C115" s="25" t="s">
        <v>31</v>
      </c>
      <c r="F115" s="23" t="str">
        <f>F12</f>
        <v>VD Klecany</v>
      </c>
      <c r="I115" s="25" t="s">
        <v>33</v>
      </c>
      <c r="J115" s="50" t="str">
        <f>IF(J12="","",J12)</f>
        <v>30. 6. 2025</v>
      </c>
      <c r="L115" s="30"/>
    </row>
    <row r="116" spans="2:65" s="1" customFormat="1" ht="6.95" customHeight="1">
      <c r="B116" s="30"/>
      <c r="L116" s="30"/>
    </row>
    <row r="117" spans="2:65" s="1" customFormat="1" ht="15.2" customHeight="1">
      <c r="B117" s="30"/>
      <c r="C117" s="25" t="s">
        <v>35</v>
      </c>
      <c r="F117" s="23" t="str">
        <f>E15</f>
        <v>Povodí Vltavy, státní podnik</v>
      </c>
      <c r="I117" s="25" t="s">
        <v>42</v>
      </c>
      <c r="J117" s="28" t="str">
        <f>E21</f>
        <v>Ing. M. Klimešová</v>
      </c>
      <c r="L117" s="30"/>
    </row>
    <row r="118" spans="2:65" s="1" customFormat="1" ht="15.2" customHeight="1">
      <c r="B118" s="30"/>
      <c r="C118" s="25" t="s">
        <v>40</v>
      </c>
      <c r="F118" s="23" t="str">
        <f>IF(E18="","",E18)</f>
        <v>Vyplň údaj</v>
      </c>
      <c r="I118" s="25" t="s">
        <v>46</v>
      </c>
      <c r="J118" s="28" t="str">
        <f>E24</f>
        <v>Ing. M. Klimešová</v>
      </c>
      <c r="L118" s="30"/>
    </row>
    <row r="119" spans="2:65" s="1" customFormat="1" ht="10.35" customHeight="1">
      <c r="B119" s="30"/>
      <c r="L119" s="30"/>
    </row>
    <row r="120" spans="2:65" s="10" customFormat="1" ht="29.25" customHeight="1">
      <c r="B120" s="110"/>
      <c r="C120" s="111" t="s">
        <v>126</v>
      </c>
      <c r="D120" s="112" t="s">
        <v>73</v>
      </c>
      <c r="E120" s="112" t="s">
        <v>69</v>
      </c>
      <c r="F120" s="112" t="s">
        <v>70</v>
      </c>
      <c r="G120" s="112" t="s">
        <v>127</v>
      </c>
      <c r="H120" s="112" t="s">
        <v>128</v>
      </c>
      <c r="I120" s="112" t="s">
        <v>129</v>
      </c>
      <c r="J120" s="113" t="s">
        <v>117</v>
      </c>
      <c r="K120" s="114" t="s">
        <v>130</v>
      </c>
      <c r="L120" s="110"/>
      <c r="M120" s="57"/>
      <c r="N120" s="58" t="s">
        <v>52</v>
      </c>
      <c r="O120" s="58" t="s">
        <v>131</v>
      </c>
      <c r="P120" s="58" t="s">
        <v>132</v>
      </c>
      <c r="Q120" s="58" t="s">
        <v>133</v>
      </c>
      <c r="R120" s="58" t="s">
        <v>134</v>
      </c>
      <c r="S120" s="58" t="s">
        <v>135</v>
      </c>
      <c r="T120" s="59" t="s">
        <v>136</v>
      </c>
    </row>
    <row r="121" spans="2:65" s="1" customFormat="1" ht="22.9" customHeight="1">
      <c r="B121" s="30"/>
      <c r="C121" s="62" t="s">
        <v>137</v>
      </c>
      <c r="J121" s="115">
        <f>BK121</f>
        <v>0</v>
      </c>
      <c r="L121" s="30"/>
      <c r="M121" s="60"/>
      <c r="N121" s="51"/>
      <c r="O121" s="51"/>
      <c r="P121" s="116">
        <f>P122</f>
        <v>0</v>
      </c>
      <c r="Q121" s="51"/>
      <c r="R121" s="116">
        <f>R122</f>
        <v>0</v>
      </c>
      <c r="S121" s="51"/>
      <c r="T121" s="117">
        <f>T122</f>
        <v>0</v>
      </c>
      <c r="AT121" s="15" t="s">
        <v>87</v>
      </c>
      <c r="AU121" s="15" t="s">
        <v>119</v>
      </c>
      <c r="BK121" s="118">
        <f>BK122</f>
        <v>0</v>
      </c>
    </row>
    <row r="122" spans="2:65" s="11" customFormat="1" ht="25.9" customHeight="1">
      <c r="B122" s="119"/>
      <c r="D122" s="120" t="s">
        <v>87</v>
      </c>
      <c r="E122" s="121" t="s">
        <v>138</v>
      </c>
      <c r="F122" s="121" t="s">
        <v>139</v>
      </c>
      <c r="I122" s="122"/>
      <c r="J122" s="123">
        <f>BK122</f>
        <v>0</v>
      </c>
      <c r="L122" s="119"/>
      <c r="M122" s="124"/>
      <c r="P122" s="125">
        <f>P123+P132+P146+P153</f>
        <v>0</v>
      </c>
      <c r="R122" s="125">
        <f>R123+R132+R146+R153</f>
        <v>0</v>
      </c>
      <c r="T122" s="126">
        <f>T123+T132+T146+T153</f>
        <v>0</v>
      </c>
      <c r="AR122" s="120" t="s">
        <v>140</v>
      </c>
      <c r="AT122" s="127" t="s">
        <v>87</v>
      </c>
      <c r="AU122" s="127" t="s">
        <v>88</v>
      </c>
      <c r="AY122" s="120" t="s">
        <v>141</v>
      </c>
      <c r="BK122" s="128">
        <f>BK123+BK132+BK146+BK153</f>
        <v>0</v>
      </c>
    </row>
    <row r="123" spans="2:65" s="11" customFormat="1" ht="22.9" customHeight="1">
      <c r="B123" s="119"/>
      <c r="D123" s="120" t="s">
        <v>87</v>
      </c>
      <c r="E123" s="129" t="s">
        <v>142</v>
      </c>
      <c r="F123" s="129" t="s">
        <v>143</v>
      </c>
      <c r="I123" s="122"/>
      <c r="J123" s="130">
        <f>BK123</f>
        <v>0</v>
      </c>
      <c r="L123" s="119"/>
      <c r="M123" s="124"/>
      <c r="P123" s="125">
        <f>SUM(P124:P131)</f>
        <v>0</v>
      </c>
      <c r="R123" s="125">
        <f>SUM(R124:R131)</f>
        <v>0</v>
      </c>
      <c r="T123" s="126">
        <f>SUM(T124:T131)</f>
        <v>0</v>
      </c>
      <c r="AR123" s="120" t="s">
        <v>140</v>
      </c>
      <c r="AT123" s="127" t="s">
        <v>87</v>
      </c>
      <c r="AU123" s="127" t="s">
        <v>95</v>
      </c>
      <c r="AY123" s="120" t="s">
        <v>141</v>
      </c>
      <c r="BK123" s="128">
        <f>SUM(BK124:BK131)</f>
        <v>0</v>
      </c>
    </row>
    <row r="124" spans="2:65" s="1" customFormat="1" ht="16.5" customHeight="1">
      <c r="B124" s="30"/>
      <c r="C124" s="131" t="s">
        <v>95</v>
      </c>
      <c r="D124" s="131" t="s">
        <v>144</v>
      </c>
      <c r="E124" s="132" t="s">
        <v>145</v>
      </c>
      <c r="F124" s="133" t="s">
        <v>146</v>
      </c>
      <c r="G124" s="134" t="s">
        <v>147</v>
      </c>
      <c r="H124" s="135">
        <v>1</v>
      </c>
      <c r="I124" s="136"/>
      <c r="J124" s="137">
        <f>ROUND(I124*H124,2)</f>
        <v>0</v>
      </c>
      <c r="K124" s="138"/>
      <c r="L124" s="30"/>
      <c r="M124" s="139"/>
      <c r="N124" s="140" t="s">
        <v>53</v>
      </c>
      <c r="P124" s="141">
        <f>O124*H124</f>
        <v>0</v>
      </c>
      <c r="Q124" s="141">
        <v>0</v>
      </c>
      <c r="R124" s="141">
        <f>Q124*H124</f>
        <v>0</v>
      </c>
      <c r="S124" s="141">
        <v>0</v>
      </c>
      <c r="T124" s="142">
        <f>S124*H124</f>
        <v>0</v>
      </c>
      <c r="AR124" s="143" t="s">
        <v>148</v>
      </c>
      <c r="AT124" s="143" t="s">
        <v>144</v>
      </c>
      <c r="AU124" s="143" t="s">
        <v>97</v>
      </c>
      <c r="AY124" s="15" t="s">
        <v>141</v>
      </c>
      <c r="BE124" s="144">
        <f>IF(N124="základní",J124,0)</f>
        <v>0</v>
      </c>
      <c r="BF124" s="144">
        <f>IF(N124="snížená",J124,0)</f>
        <v>0</v>
      </c>
      <c r="BG124" s="144">
        <f>IF(N124="zákl. přenesená",J124,0)</f>
        <v>0</v>
      </c>
      <c r="BH124" s="144">
        <f>IF(N124="sníž. přenesená",J124,0)</f>
        <v>0</v>
      </c>
      <c r="BI124" s="144">
        <f>IF(N124="nulová",J124,0)</f>
        <v>0</v>
      </c>
      <c r="BJ124" s="15" t="s">
        <v>95</v>
      </c>
      <c r="BK124" s="144">
        <f>ROUND(I124*H124,2)</f>
        <v>0</v>
      </c>
      <c r="BL124" s="15" t="s">
        <v>148</v>
      </c>
      <c r="BM124" s="143" t="s">
        <v>149</v>
      </c>
    </row>
    <row r="125" spans="2:65" s="1" customFormat="1">
      <c r="B125" s="30"/>
      <c r="D125" s="145" t="s">
        <v>150</v>
      </c>
      <c r="F125" s="146" t="s">
        <v>146</v>
      </c>
      <c r="I125" s="147"/>
      <c r="L125" s="30"/>
      <c r="M125" s="148"/>
      <c r="T125" s="54"/>
      <c r="AT125" s="15" t="s">
        <v>150</v>
      </c>
      <c r="AU125" s="15" t="s">
        <v>97</v>
      </c>
    </row>
    <row r="126" spans="2:65" s="1" customFormat="1" ht="16.5" customHeight="1">
      <c r="B126" s="30"/>
      <c r="C126" s="131" t="s">
        <v>97</v>
      </c>
      <c r="D126" s="131" t="s">
        <v>144</v>
      </c>
      <c r="E126" s="132" t="s">
        <v>151</v>
      </c>
      <c r="F126" s="133" t="s">
        <v>152</v>
      </c>
      <c r="G126" s="134" t="s">
        <v>147</v>
      </c>
      <c r="H126" s="135">
        <v>1</v>
      </c>
      <c r="I126" s="136"/>
      <c r="J126" s="137">
        <f>ROUND(I126*H126,2)</f>
        <v>0</v>
      </c>
      <c r="K126" s="138"/>
      <c r="L126" s="30"/>
      <c r="M126" s="139"/>
      <c r="N126" s="140" t="s">
        <v>53</v>
      </c>
      <c r="P126" s="141">
        <f>O126*H126</f>
        <v>0</v>
      </c>
      <c r="Q126" s="141">
        <v>0</v>
      </c>
      <c r="R126" s="141">
        <f>Q126*H126</f>
        <v>0</v>
      </c>
      <c r="S126" s="141">
        <v>0</v>
      </c>
      <c r="T126" s="142">
        <f>S126*H126</f>
        <v>0</v>
      </c>
      <c r="AR126" s="143" t="s">
        <v>148</v>
      </c>
      <c r="AT126" s="143" t="s">
        <v>144</v>
      </c>
      <c r="AU126" s="143" t="s">
        <v>97</v>
      </c>
      <c r="AY126" s="15" t="s">
        <v>141</v>
      </c>
      <c r="BE126" s="144">
        <f>IF(N126="základní",J126,0)</f>
        <v>0</v>
      </c>
      <c r="BF126" s="144">
        <f>IF(N126="snížená",J126,0)</f>
        <v>0</v>
      </c>
      <c r="BG126" s="144">
        <f>IF(N126="zákl. přenesená",J126,0)</f>
        <v>0</v>
      </c>
      <c r="BH126" s="144">
        <f>IF(N126="sníž. přenesená",J126,0)</f>
        <v>0</v>
      </c>
      <c r="BI126" s="144">
        <f>IF(N126="nulová",J126,0)</f>
        <v>0</v>
      </c>
      <c r="BJ126" s="15" t="s">
        <v>95</v>
      </c>
      <c r="BK126" s="144">
        <f>ROUND(I126*H126,2)</f>
        <v>0</v>
      </c>
      <c r="BL126" s="15" t="s">
        <v>148</v>
      </c>
      <c r="BM126" s="143" t="s">
        <v>153</v>
      </c>
    </row>
    <row r="127" spans="2:65" s="1" customFormat="1" ht="19.5" customHeight="1">
      <c r="B127" s="30"/>
      <c r="D127" s="145" t="s">
        <v>150</v>
      </c>
      <c r="F127" s="146" t="s">
        <v>154</v>
      </c>
      <c r="I127" s="147"/>
      <c r="L127" s="30"/>
      <c r="M127" s="148"/>
      <c r="T127" s="54"/>
      <c r="AT127" s="15" t="s">
        <v>150</v>
      </c>
      <c r="AU127" s="15" t="s">
        <v>97</v>
      </c>
    </row>
    <row r="128" spans="2:65" s="1" customFormat="1" ht="39" customHeight="1">
      <c r="B128" s="30"/>
      <c r="D128" s="145" t="s">
        <v>155</v>
      </c>
      <c r="F128" s="149" t="s">
        <v>156</v>
      </c>
      <c r="I128" s="147"/>
      <c r="L128" s="30"/>
      <c r="M128" s="148"/>
      <c r="T128" s="54"/>
      <c r="AT128" s="15" t="s">
        <v>155</v>
      </c>
      <c r="AU128" s="15" t="s">
        <v>97</v>
      </c>
    </row>
    <row r="129" spans="2:65" s="1" customFormat="1" ht="16.5" customHeight="1">
      <c r="B129" s="30"/>
      <c r="C129" s="131" t="s">
        <v>157</v>
      </c>
      <c r="D129" s="131" t="s">
        <v>144</v>
      </c>
      <c r="E129" s="132" t="s">
        <v>158</v>
      </c>
      <c r="F129" s="133" t="s">
        <v>159</v>
      </c>
      <c r="G129" s="134" t="s">
        <v>147</v>
      </c>
      <c r="H129" s="135">
        <v>1</v>
      </c>
      <c r="I129" s="136"/>
      <c r="J129" s="137">
        <f>ROUND(I129*H129,2)</f>
        <v>0</v>
      </c>
      <c r="K129" s="138"/>
      <c r="L129" s="30"/>
      <c r="M129" s="139"/>
      <c r="N129" s="140" t="s">
        <v>53</v>
      </c>
      <c r="P129" s="141">
        <f>O129*H129</f>
        <v>0</v>
      </c>
      <c r="Q129" s="141">
        <v>0</v>
      </c>
      <c r="R129" s="141">
        <f>Q129*H129</f>
        <v>0</v>
      </c>
      <c r="S129" s="141">
        <v>0</v>
      </c>
      <c r="T129" s="142">
        <f>S129*H129</f>
        <v>0</v>
      </c>
      <c r="AR129" s="143" t="s">
        <v>148</v>
      </c>
      <c r="AT129" s="143" t="s">
        <v>144</v>
      </c>
      <c r="AU129" s="143" t="s">
        <v>97</v>
      </c>
      <c r="AY129" s="15" t="s">
        <v>141</v>
      </c>
      <c r="BE129" s="144">
        <f>IF(N129="základní",J129,0)</f>
        <v>0</v>
      </c>
      <c r="BF129" s="144">
        <f>IF(N129="snížená",J129,0)</f>
        <v>0</v>
      </c>
      <c r="BG129" s="144">
        <f>IF(N129="zákl. přenesená",J129,0)</f>
        <v>0</v>
      </c>
      <c r="BH129" s="144">
        <f>IF(N129="sníž. přenesená",J129,0)</f>
        <v>0</v>
      </c>
      <c r="BI129" s="144">
        <f>IF(N129="nulová",J129,0)</f>
        <v>0</v>
      </c>
      <c r="BJ129" s="15" t="s">
        <v>95</v>
      </c>
      <c r="BK129" s="144">
        <f>ROUND(I129*H129,2)</f>
        <v>0</v>
      </c>
      <c r="BL129" s="15" t="s">
        <v>148</v>
      </c>
      <c r="BM129" s="143" t="s">
        <v>160</v>
      </c>
    </row>
    <row r="130" spans="2:65" s="1" customFormat="1">
      <c r="B130" s="30"/>
      <c r="D130" s="145" t="s">
        <v>150</v>
      </c>
      <c r="F130" s="146" t="s">
        <v>161</v>
      </c>
      <c r="I130" s="147"/>
      <c r="L130" s="30"/>
      <c r="M130" s="148"/>
      <c r="T130" s="54"/>
      <c r="AT130" s="15" t="s">
        <v>150</v>
      </c>
      <c r="AU130" s="15" t="s">
        <v>97</v>
      </c>
    </row>
    <row r="131" spans="2:65" s="1" customFormat="1" ht="29.25" customHeight="1">
      <c r="B131" s="30"/>
      <c r="D131" s="145" t="s">
        <v>155</v>
      </c>
      <c r="F131" s="149" t="s">
        <v>162</v>
      </c>
      <c r="I131" s="147"/>
      <c r="L131" s="30"/>
      <c r="M131" s="148"/>
      <c r="T131" s="54"/>
      <c r="AT131" s="15" t="s">
        <v>155</v>
      </c>
      <c r="AU131" s="15" t="s">
        <v>97</v>
      </c>
    </row>
    <row r="132" spans="2:65" s="11" customFormat="1" ht="22.9" customHeight="1">
      <c r="B132" s="119"/>
      <c r="D132" s="120" t="s">
        <v>87</v>
      </c>
      <c r="E132" s="129" t="s">
        <v>163</v>
      </c>
      <c r="F132" s="129" t="s">
        <v>164</v>
      </c>
      <c r="I132" s="122"/>
      <c r="J132" s="130">
        <f>BK132</f>
        <v>0</v>
      </c>
      <c r="L132" s="119"/>
      <c r="M132" s="124"/>
      <c r="P132" s="125">
        <f>SUM(P133:P145)</f>
        <v>0</v>
      </c>
      <c r="R132" s="125">
        <f>SUM(R133:R145)</f>
        <v>0</v>
      </c>
      <c r="T132" s="126">
        <f>SUM(T133:T145)</f>
        <v>0</v>
      </c>
      <c r="AR132" s="120" t="s">
        <v>140</v>
      </c>
      <c r="AT132" s="127" t="s">
        <v>87</v>
      </c>
      <c r="AU132" s="127" t="s">
        <v>95</v>
      </c>
      <c r="AY132" s="120" t="s">
        <v>141</v>
      </c>
      <c r="BK132" s="128">
        <f>SUM(BK133:BK145)</f>
        <v>0</v>
      </c>
    </row>
    <row r="133" spans="2:65" s="1" customFormat="1" ht="16.5" customHeight="1">
      <c r="B133" s="30"/>
      <c r="C133" s="131" t="s">
        <v>165</v>
      </c>
      <c r="D133" s="131" t="s">
        <v>144</v>
      </c>
      <c r="E133" s="132" t="s">
        <v>166</v>
      </c>
      <c r="F133" s="133" t="s">
        <v>167</v>
      </c>
      <c r="G133" s="134" t="s">
        <v>147</v>
      </c>
      <c r="H133" s="135">
        <v>1</v>
      </c>
      <c r="I133" s="136"/>
      <c r="J133" s="137">
        <f>ROUND(I133*H133,2)</f>
        <v>0</v>
      </c>
      <c r="K133" s="138"/>
      <c r="L133" s="30"/>
      <c r="M133" s="139"/>
      <c r="N133" s="140" t="s">
        <v>53</v>
      </c>
      <c r="P133" s="141">
        <f>O133*H133</f>
        <v>0</v>
      </c>
      <c r="Q133" s="141">
        <v>0</v>
      </c>
      <c r="R133" s="141">
        <f>Q133*H133</f>
        <v>0</v>
      </c>
      <c r="S133" s="141">
        <v>0</v>
      </c>
      <c r="T133" s="142">
        <f>S133*H133</f>
        <v>0</v>
      </c>
      <c r="AR133" s="143" t="s">
        <v>148</v>
      </c>
      <c r="AT133" s="143" t="s">
        <v>144</v>
      </c>
      <c r="AU133" s="143" t="s">
        <v>97</v>
      </c>
      <c r="AY133" s="15" t="s">
        <v>141</v>
      </c>
      <c r="BE133" s="144">
        <f>IF(N133="základní",J133,0)</f>
        <v>0</v>
      </c>
      <c r="BF133" s="144">
        <f>IF(N133="snížená",J133,0)</f>
        <v>0</v>
      </c>
      <c r="BG133" s="144">
        <f>IF(N133="zákl. přenesená",J133,0)</f>
        <v>0</v>
      </c>
      <c r="BH133" s="144">
        <f>IF(N133="sníž. přenesená",J133,0)</f>
        <v>0</v>
      </c>
      <c r="BI133" s="144">
        <f>IF(N133="nulová",J133,0)</f>
        <v>0</v>
      </c>
      <c r="BJ133" s="15" t="s">
        <v>95</v>
      </c>
      <c r="BK133" s="144">
        <f>ROUND(I133*H133,2)</f>
        <v>0</v>
      </c>
      <c r="BL133" s="15" t="s">
        <v>148</v>
      </c>
      <c r="BM133" s="143" t="s">
        <v>168</v>
      </c>
    </row>
    <row r="134" spans="2:65" s="1" customFormat="1" ht="29.25" customHeight="1">
      <c r="B134" s="30"/>
      <c r="D134" s="145" t="s">
        <v>150</v>
      </c>
      <c r="F134" s="146" t="s">
        <v>169</v>
      </c>
      <c r="I134" s="147"/>
      <c r="L134" s="30"/>
      <c r="M134" s="148"/>
      <c r="T134" s="54"/>
      <c r="AT134" s="15" t="s">
        <v>150</v>
      </c>
      <c r="AU134" s="15" t="s">
        <v>97</v>
      </c>
    </row>
    <row r="135" spans="2:65" s="1" customFormat="1" ht="16.5" customHeight="1">
      <c r="B135" s="30"/>
      <c r="C135" s="131" t="s">
        <v>140</v>
      </c>
      <c r="D135" s="131" t="s">
        <v>144</v>
      </c>
      <c r="E135" s="132" t="s">
        <v>170</v>
      </c>
      <c r="F135" s="133" t="s">
        <v>171</v>
      </c>
      <c r="G135" s="134" t="s">
        <v>147</v>
      </c>
      <c r="H135" s="135">
        <v>1</v>
      </c>
      <c r="I135" s="136"/>
      <c r="J135" s="137">
        <f>ROUND(I135*H135,2)</f>
        <v>0</v>
      </c>
      <c r="K135" s="138"/>
      <c r="L135" s="30"/>
      <c r="M135" s="139"/>
      <c r="N135" s="140" t="s">
        <v>53</v>
      </c>
      <c r="P135" s="141">
        <f>O135*H135</f>
        <v>0</v>
      </c>
      <c r="Q135" s="141">
        <v>0</v>
      </c>
      <c r="R135" s="141">
        <f>Q135*H135</f>
        <v>0</v>
      </c>
      <c r="S135" s="141">
        <v>0</v>
      </c>
      <c r="T135" s="142">
        <f>S135*H135</f>
        <v>0</v>
      </c>
      <c r="AR135" s="143" t="s">
        <v>148</v>
      </c>
      <c r="AT135" s="143" t="s">
        <v>144</v>
      </c>
      <c r="AU135" s="143" t="s">
        <v>97</v>
      </c>
      <c r="AY135" s="15" t="s">
        <v>141</v>
      </c>
      <c r="BE135" s="144">
        <f>IF(N135="základní",J135,0)</f>
        <v>0</v>
      </c>
      <c r="BF135" s="144">
        <f>IF(N135="snížená",J135,0)</f>
        <v>0</v>
      </c>
      <c r="BG135" s="144">
        <f>IF(N135="zákl. přenesená",J135,0)</f>
        <v>0</v>
      </c>
      <c r="BH135" s="144">
        <f>IF(N135="sníž. přenesená",J135,0)</f>
        <v>0</v>
      </c>
      <c r="BI135" s="144">
        <f>IF(N135="nulová",J135,0)</f>
        <v>0</v>
      </c>
      <c r="BJ135" s="15" t="s">
        <v>95</v>
      </c>
      <c r="BK135" s="144">
        <f>ROUND(I135*H135,2)</f>
        <v>0</v>
      </c>
      <c r="BL135" s="15" t="s">
        <v>148</v>
      </c>
      <c r="BM135" s="143" t="s">
        <v>172</v>
      </c>
    </row>
    <row r="136" spans="2:65" s="1" customFormat="1" ht="58.5" customHeight="1">
      <c r="B136" s="30"/>
      <c r="D136" s="145" t="s">
        <v>150</v>
      </c>
      <c r="F136" s="146" t="s">
        <v>173</v>
      </c>
      <c r="I136" s="147"/>
      <c r="L136" s="30"/>
      <c r="M136" s="148"/>
      <c r="T136" s="54"/>
      <c r="AT136" s="15" t="s">
        <v>150</v>
      </c>
      <c r="AU136" s="15" t="s">
        <v>97</v>
      </c>
    </row>
    <row r="137" spans="2:65" s="1" customFormat="1" ht="16.5" customHeight="1">
      <c r="B137" s="30"/>
      <c r="C137" s="131" t="s">
        <v>174</v>
      </c>
      <c r="D137" s="131" t="s">
        <v>144</v>
      </c>
      <c r="E137" s="132" t="s">
        <v>175</v>
      </c>
      <c r="F137" s="133" t="s">
        <v>176</v>
      </c>
      <c r="G137" s="134" t="s">
        <v>147</v>
      </c>
      <c r="H137" s="135">
        <v>1</v>
      </c>
      <c r="I137" s="136"/>
      <c r="J137" s="137">
        <f>ROUND(I137*H137,2)</f>
        <v>0</v>
      </c>
      <c r="K137" s="138"/>
      <c r="L137" s="30"/>
      <c r="M137" s="139"/>
      <c r="N137" s="140" t="s">
        <v>53</v>
      </c>
      <c r="P137" s="141">
        <f>O137*H137</f>
        <v>0</v>
      </c>
      <c r="Q137" s="141">
        <v>0</v>
      </c>
      <c r="R137" s="141">
        <f>Q137*H137</f>
        <v>0</v>
      </c>
      <c r="S137" s="141">
        <v>0</v>
      </c>
      <c r="T137" s="142">
        <f>S137*H137</f>
        <v>0</v>
      </c>
      <c r="AR137" s="143" t="s">
        <v>148</v>
      </c>
      <c r="AT137" s="143" t="s">
        <v>144</v>
      </c>
      <c r="AU137" s="143" t="s">
        <v>97</v>
      </c>
      <c r="AY137" s="15" t="s">
        <v>141</v>
      </c>
      <c r="BE137" s="144">
        <f>IF(N137="základní",J137,0)</f>
        <v>0</v>
      </c>
      <c r="BF137" s="144">
        <f>IF(N137="snížená",J137,0)</f>
        <v>0</v>
      </c>
      <c r="BG137" s="144">
        <f>IF(N137="zákl. přenesená",J137,0)</f>
        <v>0</v>
      </c>
      <c r="BH137" s="144">
        <f>IF(N137="sníž. přenesená",J137,0)</f>
        <v>0</v>
      </c>
      <c r="BI137" s="144">
        <f>IF(N137="nulová",J137,0)</f>
        <v>0</v>
      </c>
      <c r="BJ137" s="15" t="s">
        <v>95</v>
      </c>
      <c r="BK137" s="144">
        <f>ROUND(I137*H137,2)</f>
        <v>0</v>
      </c>
      <c r="BL137" s="15" t="s">
        <v>148</v>
      </c>
      <c r="BM137" s="143" t="s">
        <v>177</v>
      </c>
    </row>
    <row r="138" spans="2:65" s="1" customFormat="1" ht="39" customHeight="1">
      <c r="B138" s="30"/>
      <c r="D138" s="145" t="s">
        <v>150</v>
      </c>
      <c r="F138" s="146" t="s">
        <v>178</v>
      </c>
      <c r="I138" s="147"/>
      <c r="L138" s="30"/>
      <c r="M138" s="148"/>
      <c r="T138" s="54"/>
      <c r="AT138" s="15" t="s">
        <v>150</v>
      </c>
      <c r="AU138" s="15" t="s">
        <v>97</v>
      </c>
    </row>
    <row r="139" spans="2:65" s="1" customFormat="1" ht="24.2" customHeight="1">
      <c r="B139" s="30"/>
      <c r="C139" s="131" t="s">
        <v>179</v>
      </c>
      <c r="D139" s="131" t="s">
        <v>144</v>
      </c>
      <c r="E139" s="132" t="s">
        <v>180</v>
      </c>
      <c r="F139" s="133" t="s">
        <v>181</v>
      </c>
      <c r="G139" s="134" t="s">
        <v>147</v>
      </c>
      <c r="H139" s="135">
        <v>1</v>
      </c>
      <c r="I139" s="136"/>
      <c r="J139" s="137">
        <f>ROUND(I139*H139,2)</f>
        <v>0</v>
      </c>
      <c r="K139" s="138"/>
      <c r="L139" s="30"/>
      <c r="M139" s="139"/>
      <c r="N139" s="140" t="s">
        <v>53</v>
      </c>
      <c r="P139" s="141">
        <f>O139*H139</f>
        <v>0</v>
      </c>
      <c r="Q139" s="141">
        <v>0</v>
      </c>
      <c r="R139" s="141">
        <f>Q139*H139</f>
        <v>0</v>
      </c>
      <c r="S139" s="141">
        <v>0</v>
      </c>
      <c r="T139" s="142">
        <f>S139*H139</f>
        <v>0</v>
      </c>
      <c r="AR139" s="143" t="s">
        <v>148</v>
      </c>
      <c r="AT139" s="143" t="s">
        <v>144</v>
      </c>
      <c r="AU139" s="143" t="s">
        <v>97</v>
      </c>
      <c r="AY139" s="15" t="s">
        <v>141</v>
      </c>
      <c r="BE139" s="144">
        <f>IF(N139="základní",J139,0)</f>
        <v>0</v>
      </c>
      <c r="BF139" s="144">
        <f>IF(N139="snížená",J139,0)</f>
        <v>0</v>
      </c>
      <c r="BG139" s="144">
        <f>IF(N139="zákl. přenesená",J139,0)</f>
        <v>0</v>
      </c>
      <c r="BH139" s="144">
        <f>IF(N139="sníž. přenesená",J139,0)</f>
        <v>0</v>
      </c>
      <c r="BI139" s="144">
        <f>IF(N139="nulová",J139,0)</f>
        <v>0</v>
      </c>
      <c r="BJ139" s="15" t="s">
        <v>95</v>
      </c>
      <c r="BK139" s="144">
        <f>ROUND(I139*H139,2)</f>
        <v>0</v>
      </c>
      <c r="BL139" s="15" t="s">
        <v>148</v>
      </c>
      <c r="BM139" s="143" t="s">
        <v>182</v>
      </c>
    </row>
    <row r="140" spans="2:65" s="1" customFormat="1" ht="19.5" customHeight="1">
      <c r="B140" s="30"/>
      <c r="D140" s="145" t="s">
        <v>150</v>
      </c>
      <c r="F140" s="146" t="s">
        <v>183</v>
      </c>
      <c r="I140" s="147"/>
      <c r="L140" s="30"/>
      <c r="M140" s="148"/>
      <c r="T140" s="54"/>
      <c r="AT140" s="15" t="s">
        <v>150</v>
      </c>
      <c r="AU140" s="15" t="s">
        <v>97</v>
      </c>
    </row>
    <row r="141" spans="2:65" s="1" customFormat="1" ht="29.25" customHeight="1">
      <c r="B141" s="30"/>
      <c r="D141" s="145" t="s">
        <v>155</v>
      </c>
      <c r="F141" s="149" t="s">
        <v>184</v>
      </c>
      <c r="I141" s="147"/>
      <c r="L141" s="30"/>
      <c r="M141" s="148"/>
      <c r="T141" s="54"/>
      <c r="AT141" s="15" t="s">
        <v>155</v>
      </c>
      <c r="AU141" s="15" t="s">
        <v>97</v>
      </c>
    </row>
    <row r="142" spans="2:65" s="1" customFormat="1" ht="16.5" customHeight="1">
      <c r="B142" s="30"/>
      <c r="C142" s="131" t="s">
        <v>185</v>
      </c>
      <c r="D142" s="131" t="s">
        <v>144</v>
      </c>
      <c r="E142" s="132" t="s">
        <v>186</v>
      </c>
      <c r="F142" s="133" t="s">
        <v>187</v>
      </c>
      <c r="G142" s="134" t="s">
        <v>147</v>
      </c>
      <c r="H142" s="135">
        <v>1</v>
      </c>
      <c r="I142" s="136"/>
      <c r="J142" s="137">
        <f>ROUND(I142*H142,2)</f>
        <v>0</v>
      </c>
      <c r="K142" s="138"/>
      <c r="L142" s="30"/>
      <c r="M142" s="139"/>
      <c r="N142" s="140" t="s">
        <v>53</v>
      </c>
      <c r="P142" s="141">
        <f>O142*H142</f>
        <v>0</v>
      </c>
      <c r="Q142" s="141">
        <v>0</v>
      </c>
      <c r="R142" s="141">
        <f>Q142*H142</f>
        <v>0</v>
      </c>
      <c r="S142" s="141">
        <v>0</v>
      </c>
      <c r="T142" s="142">
        <f>S142*H142</f>
        <v>0</v>
      </c>
      <c r="AR142" s="143" t="s">
        <v>148</v>
      </c>
      <c r="AT142" s="143" t="s">
        <v>144</v>
      </c>
      <c r="AU142" s="143" t="s">
        <v>97</v>
      </c>
      <c r="AY142" s="15" t="s">
        <v>141</v>
      </c>
      <c r="BE142" s="144">
        <f>IF(N142="základní",J142,0)</f>
        <v>0</v>
      </c>
      <c r="BF142" s="144">
        <f>IF(N142="snížená",J142,0)</f>
        <v>0</v>
      </c>
      <c r="BG142" s="144">
        <f>IF(N142="zákl. přenesená",J142,0)</f>
        <v>0</v>
      </c>
      <c r="BH142" s="144">
        <f>IF(N142="sníž. přenesená",J142,0)</f>
        <v>0</v>
      </c>
      <c r="BI142" s="144">
        <f>IF(N142="nulová",J142,0)</f>
        <v>0</v>
      </c>
      <c r="BJ142" s="15" t="s">
        <v>95</v>
      </c>
      <c r="BK142" s="144">
        <f>ROUND(I142*H142,2)</f>
        <v>0</v>
      </c>
      <c r="BL142" s="15" t="s">
        <v>148</v>
      </c>
      <c r="BM142" s="143" t="s">
        <v>188</v>
      </c>
    </row>
    <row r="143" spans="2:65" s="1" customFormat="1">
      <c r="B143" s="30"/>
      <c r="D143" s="145" t="s">
        <v>150</v>
      </c>
      <c r="F143" s="146" t="s">
        <v>189</v>
      </c>
      <c r="I143" s="147"/>
      <c r="L143" s="30"/>
      <c r="M143" s="148"/>
      <c r="T143" s="54"/>
      <c r="AT143" s="15" t="s">
        <v>150</v>
      </c>
      <c r="AU143" s="15" t="s">
        <v>97</v>
      </c>
    </row>
    <row r="144" spans="2:65" s="1" customFormat="1" ht="16.5" customHeight="1">
      <c r="B144" s="30"/>
      <c r="C144" s="131" t="s">
        <v>190</v>
      </c>
      <c r="D144" s="131" t="s">
        <v>144</v>
      </c>
      <c r="E144" s="132" t="s">
        <v>191</v>
      </c>
      <c r="F144" s="133" t="s">
        <v>192</v>
      </c>
      <c r="G144" s="134" t="s">
        <v>147</v>
      </c>
      <c r="H144" s="135">
        <v>1</v>
      </c>
      <c r="I144" s="136"/>
      <c r="J144" s="137">
        <f>ROUND(I144*H144,2)</f>
        <v>0</v>
      </c>
      <c r="K144" s="138"/>
      <c r="L144" s="30"/>
      <c r="M144" s="139"/>
      <c r="N144" s="140" t="s">
        <v>53</v>
      </c>
      <c r="P144" s="141">
        <f>O144*H144</f>
        <v>0</v>
      </c>
      <c r="Q144" s="141">
        <v>0</v>
      </c>
      <c r="R144" s="141">
        <f>Q144*H144</f>
        <v>0</v>
      </c>
      <c r="S144" s="141">
        <v>0</v>
      </c>
      <c r="T144" s="142">
        <f>S144*H144</f>
        <v>0</v>
      </c>
      <c r="AR144" s="143" t="s">
        <v>148</v>
      </c>
      <c r="AT144" s="143" t="s">
        <v>144</v>
      </c>
      <c r="AU144" s="143" t="s">
        <v>97</v>
      </c>
      <c r="AY144" s="15" t="s">
        <v>141</v>
      </c>
      <c r="BE144" s="144">
        <f>IF(N144="základní",J144,0)</f>
        <v>0</v>
      </c>
      <c r="BF144" s="144">
        <f>IF(N144="snížená",J144,0)</f>
        <v>0</v>
      </c>
      <c r="BG144" s="144">
        <f>IF(N144="zákl. přenesená",J144,0)</f>
        <v>0</v>
      </c>
      <c r="BH144" s="144">
        <f>IF(N144="sníž. přenesená",J144,0)</f>
        <v>0</v>
      </c>
      <c r="BI144" s="144">
        <f>IF(N144="nulová",J144,0)</f>
        <v>0</v>
      </c>
      <c r="BJ144" s="15" t="s">
        <v>95</v>
      </c>
      <c r="BK144" s="144">
        <f>ROUND(I144*H144,2)</f>
        <v>0</v>
      </c>
      <c r="BL144" s="15" t="s">
        <v>148</v>
      </c>
      <c r="BM144" s="143" t="s">
        <v>193</v>
      </c>
    </row>
    <row r="145" spans="2:65" s="1" customFormat="1" ht="19.5" customHeight="1">
      <c r="B145" s="30"/>
      <c r="D145" s="145" t="s">
        <v>150</v>
      </c>
      <c r="F145" s="146" t="s">
        <v>194</v>
      </c>
      <c r="I145" s="147"/>
      <c r="L145" s="30"/>
      <c r="M145" s="148"/>
      <c r="T145" s="54"/>
      <c r="AT145" s="15" t="s">
        <v>150</v>
      </c>
      <c r="AU145" s="15" t="s">
        <v>97</v>
      </c>
    </row>
    <row r="146" spans="2:65" s="11" customFormat="1" ht="22.9" customHeight="1">
      <c r="B146" s="119"/>
      <c r="D146" s="120" t="s">
        <v>87</v>
      </c>
      <c r="E146" s="129" t="s">
        <v>195</v>
      </c>
      <c r="F146" s="129" t="s">
        <v>196</v>
      </c>
      <c r="I146" s="122"/>
      <c r="J146" s="130">
        <f>BK146</f>
        <v>0</v>
      </c>
      <c r="L146" s="119"/>
      <c r="M146" s="124"/>
      <c r="P146" s="125">
        <f>SUM(P147:P152)</f>
        <v>0</v>
      </c>
      <c r="R146" s="125">
        <f>SUM(R147:R152)</f>
        <v>0</v>
      </c>
      <c r="T146" s="126">
        <f>SUM(T147:T152)</f>
        <v>0</v>
      </c>
      <c r="AR146" s="120" t="s">
        <v>140</v>
      </c>
      <c r="AT146" s="127" t="s">
        <v>87</v>
      </c>
      <c r="AU146" s="127" t="s">
        <v>95</v>
      </c>
      <c r="AY146" s="120" t="s">
        <v>141</v>
      </c>
      <c r="BK146" s="128">
        <f>SUM(BK147:BK152)</f>
        <v>0</v>
      </c>
    </row>
    <row r="147" spans="2:65" s="1" customFormat="1" ht="16.5" customHeight="1">
      <c r="B147" s="30"/>
      <c r="C147" s="131" t="s">
        <v>197</v>
      </c>
      <c r="D147" s="131" t="s">
        <v>144</v>
      </c>
      <c r="E147" s="132" t="s">
        <v>198</v>
      </c>
      <c r="F147" s="133" t="s">
        <v>199</v>
      </c>
      <c r="G147" s="134" t="s">
        <v>147</v>
      </c>
      <c r="H147" s="135">
        <v>1</v>
      </c>
      <c r="I147" s="136"/>
      <c r="J147" s="137">
        <f>ROUND(I147*H147,2)</f>
        <v>0</v>
      </c>
      <c r="K147" s="138"/>
      <c r="L147" s="30"/>
      <c r="M147" s="139"/>
      <c r="N147" s="140" t="s">
        <v>53</v>
      </c>
      <c r="P147" s="141">
        <f>O147*H147</f>
        <v>0</v>
      </c>
      <c r="Q147" s="141">
        <v>0</v>
      </c>
      <c r="R147" s="141">
        <f>Q147*H147</f>
        <v>0</v>
      </c>
      <c r="S147" s="141">
        <v>0</v>
      </c>
      <c r="T147" s="142">
        <f>S147*H147</f>
        <v>0</v>
      </c>
      <c r="AR147" s="143" t="s">
        <v>148</v>
      </c>
      <c r="AT147" s="143" t="s">
        <v>144</v>
      </c>
      <c r="AU147" s="143" t="s">
        <v>97</v>
      </c>
      <c r="AY147" s="15" t="s">
        <v>141</v>
      </c>
      <c r="BE147" s="144">
        <f>IF(N147="základní",J147,0)</f>
        <v>0</v>
      </c>
      <c r="BF147" s="144">
        <f>IF(N147="snížená",J147,0)</f>
        <v>0</v>
      </c>
      <c r="BG147" s="144">
        <f>IF(N147="zákl. přenesená",J147,0)</f>
        <v>0</v>
      </c>
      <c r="BH147" s="144">
        <f>IF(N147="sníž. přenesená",J147,0)</f>
        <v>0</v>
      </c>
      <c r="BI147" s="144">
        <f>IF(N147="nulová",J147,0)</f>
        <v>0</v>
      </c>
      <c r="BJ147" s="15" t="s">
        <v>95</v>
      </c>
      <c r="BK147" s="144">
        <f>ROUND(I147*H147,2)</f>
        <v>0</v>
      </c>
      <c r="BL147" s="15" t="s">
        <v>148</v>
      </c>
      <c r="BM147" s="143" t="s">
        <v>200</v>
      </c>
    </row>
    <row r="148" spans="2:65" s="1" customFormat="1" ht="29.25" customHeight="1">
      <c r="B148" s="30"/>
      <c r="D148" s="145" t="s">
        <v>150</v>
      </c>
      <c r="F148" s="146" t="s">
        <v>201</v>
      </c>
      <c r="I148" s="147"/>
      <c r="L148" s="30"/>
      <c r="M148" s="148"/>
      <c r="T148" s="54"/>
      <c r="AT148" s="15" t="s">
        <v>150</v>
      </c>
      <c r="AU148" s="15" t="s">
        <v>97</v>
      </c>
    </row>
    <row r="149" spans="2:65" s="1" customFormat="1" ht="68.25" customHeight="1">
      <c r="B149" s="30"/>
      <c r="D149" s="145" t="s">
        <v>155</v>
      </c>
      <c r="F149" s="149" t="s">
        <v>202</v>
      </c>
      <c r="I149" s="147"/>
      <c r="L149" s="30"/>
      <c r="M149" s="148"/>
      <c r="T149" s="54"/>
      <c r="AT149" s="15" t="s">
        <v>155</v>
      </c>
      <c r="AU149" s="15" t="s">
        <v>97</v>
      </c>
    </row>
    <row r="150" spans="2:65" s="1" customFormat="1" ht="21.75" customHeight="1">
      <c r="B150" s="30"/>
      <c r="C150" s="131" t="s">
        <v>203</v>
      </c>
      <c r="D150" s="131" t="s">
        <v>144</v>
      </c>
      <c r="E150" s="132" t="s">
        <v>204</v>
      </c>
      <c r="F150" s="133" t="s">
        <v>205</v>
      </c>
      <c r="G150" s="134" t="s">
        <v>147</v>
      </c>
      <c r="H150" s="135">
        <v>1</v>
      </c>
      <c r="I150" s="136"/>
      <c r="J150" s="137">
        <f>ROUND(I150*H150,2)</f>
        <v>0</v>
      </c>
      <c r="K150" s="138"/>
      <c r="L150" s="30"/>
      <c r="M150" s="139"/>
      <c r="N150" s="140" t="s">
        <v>53</v>
      </c>
      <c r="P150" s="141">
        <f>O150*H150</f>
        <v>0</v>
      </c>
      <c r="Q150" s="141">
        <v>0</v>
      </c>
      <c r="R150" s="141">
        <f>Q150*H150</f>
        <v>0</v>
      </c>
      <c r="S150" s="141">
        <v>0</v>
      </c>
      <c r="T150" s="142">
        <f>S150*H150</f>
        <v>0</v>
      </c>
      <c r="AR150" s="143" t="s">
        <v>148</v>
      </c>
      <c r="AT150" s="143" t="s">
        <v>144</v>
      </c>
      <c r="AU150" s="143" t="s">
        <v>97</v>
      </c>
      <c r="AY150" s="15" t="s">
        <v>141</v>
      </c>
      <c r="BE150" s="144">
        <f>IF(N150="základní",J150,0)</f>
        <v>0</v>
      </c>
      <c r="BF150" s="144">
        <f>IF(N150="snížená",J150,0)</f>
        <v>0</v>
      </c>
      <c r="BG150" s="144">
        <f>IF(N150="zákl. přenesená",J150,0)</f>
        <v>0</v>
      </c>
      <c r="BH150" s="144">
        <f>IF(N150="sníž. přenesená",J150,0)</f>
        <v>0</v>
      </c>
      <c r="BI150" s="144">
        <f>IF(N150="nulová",J150,0)</f>
        <v>0</v>
      </c>
      <c r="BJ150" s="15" t="s">
        <v>95</v>
      </c>
      <c r="BK150" s="144">
        <f>ROUND(I150*H150,2)</f>
        <v>0</v>
      </c>
      <c r="BL150" s="15" t="s">
        <v>148</v>
      </c>
      <c r="BM150" s="143" t="s">
        <v>206</v>
      </c>
    </row>
    <row r="151" spans="2:65" s="1" customFormat="1">
      <c r="B151" s="30"/>
      <c r="D151" s="145" t="s">
        <v>150</v>
      </c>
      <c r="F151" s="146" t="s">
        <v>207</v>
      </c>
      <c r="I151" s="147"/>
      <c r="L151" s="30"/>
      <c r="M151" s="148"/>
      <c r="T151" s="54"/>
      <c r="AT151" s="15" t="s">
        <v>150</v>
      </c>
      <c r="AU151" s="15" t="s">
        <v>97</v>
      </c>
    </row>
    <row r="152" spans="2:65" s="1" customFormat="1" ht="19.5" customHeight="1">
      <c r="B152" s="30"/>
      <c r="D152" s="145" t="s">
        <v>155</v>
      </c>
      <c r="F152" s="149" t="s">
        <v>208</v>
      </c>
      <c r="I152" s="147"/>
      <c r="L152" s="30"/>
      <c r="M152" s="148"/>
      <c r="T152" s="54"/>
      <c r="AT152" s="15" t="s">
        <v>155</v>
      </c>
      <c r="AU152" s="15" t="s">
        <v>97</v>
      </c>
    </row>
    <row r="153" spans="2:65" s="11" customFormat="1" ht="22.9" customHeight="1">
      <c r="B153" s="119"/>
      <c r="D153" s="120" t="s">
        <v>87</v>
      </c>
      <c r="E153" s="129" t="s">
        <v>209</v>
      </c>
      <c r="F153" s="129" t="s">
        <v>210</v>
      </c>
      <c r="I153" s="122"/>
      <c r="J153" s="130">
        <f>BK153</f>
        <v>0</v>
      </c>
      <c r="L153" s="119"/>
      <c r="M153" s="124"/>
      <c r="P153" s="125">
        <f>SUM(P154:P155)</f>
        <v>0</v>
      </c>
      <c r="R153" s="125">
        <f>SUM(R154:R155)</f>
        <v>0</v>
      </c>
      <c r="T153" s="126">
        <f>SUM(T154:T155)</f>
        <v>0</v>
      </c>
      <c r="AR153" s="120" t="s">
        <v>140</v>
      </c>
      <c r="AT153" s="127" t="s">
        <v>87</v>
      </c>
      <c r="AU153" s="127" t="s">
        <v>95</v>
      </c>
      <c r="AY153" s="120" t="s">
        <v>141</v>
      </c>
      <c r="BK153" s="128">
        <f>SUM(BK154:BK155)</f>
        <v>0</v>
      </c>
    </row>
    <row r="154" spans="2:65" s="1" customFormat="1" ht="24.2" customHeight="1">
      <c r="B154" s="30"/>
      <c r="C154" s="131" t="s">
        <v>211</v>
      </c>
      <c r="D154" s="131" t="s">
        <v>144</v>
      </c>
      <c r="E154" s="132" t="s">
        <v>212</v>
      </c>
      <c r="F154" s="133" t="s">
        <v>213</v>
      </c>
      <c r="G154" s="134" t="s">
        <v>214</v>
      </c>
      <c r="H154" s="135">
        <v>1</v>
      </c>
      <c r="I154" s="136"/>
      <c r="J154" s="137">
        <f>ROUND(I154*H154,2)</f>
        <v>0</v>
      </c>
      <c r="K154" s="138"/>
      <c r="L154" s="30"/>
      <c r="M154" s="139"/>
      <c r="N154" s="140" t="s">
        <v>53</v>
      </c>
      <c r="P154" s="141">
        <f>O154*H154</f>
        <v>0</v>
      </c>
      <c r="Q154" s="141">
        <v>0</v>
      </c>
      <c r="R154" s="141">
        <f>Q154*H154</f>
        <v>0</v>
      </c>
      <c r="S154" s="141">
        <v>0</v>
      </c>
      <c r="T154" s="142">
        <f>S154*H154</f>
        <v>0</v>
      </c>
      <c r="AR154" s="143" t="s">
        <v>148</v>
      </c>
      <c r="AT154" s="143" t="s">
        <v>144</v>
      </c>
      <c r="AU154" s="143" t="s">
        <v>97</v>
      </c>
      <c r="AY154" s="15" t="s">
        <v>141</v>
      </c>
      <c r="BE154" s="144">
        <f>IF(N154="základní",J154,0)</f>
        <v>0</v>
      </c>
      <c r="BF154" s="144">
        <f>IF(N154="snížená",J154,0)</f>
        <v>0</v>
      </c>
      <c r="BG154" s="144">
        <f>IF(N154="zákl. přenesená",J154,0)</f>
        <v>0</v>
      </c>
      <c r="BH154" s="144">
        <f>IF(N154="sníž. přenesená",J154,0)</f>
        <v>0</v>
      </c>
      <c r="BI154" s="144">
        <f>IF(N154="nulová",J154,0)</f>
        <v>0</v>
      </c>
      <c r="BJ154" s="15" t="s">
        <v>95</v>
      </c>
      <c r="BK154" s="144">
        <f>ROUND(I154*H154,2)</f>
        <v>0</v>
      </c>
      <c r="BL154" s="15" t="s">
        <v>148</v>
      </c>
      <c r="BM154" s="143" t="s">
        <v>215</v>
      </c>
    </row>
    <row r="155" spans="2:65" s="1" customFormat="1" ht="165.75" customHeight="1">
      <c r="B155" s="30"/>
      <c r="D155" s="145" t="s">
        <v>150</v>
      </c>
      <c r="F155" s="146" t="s">
        <v>216</v>
      </c>
      <c r="I155" s="147"/>
      <c r="L155" s="30"/>
      <c r="M155" s="150"/>
      <c r="N155" s="151"/>
      <c r="O155" s="151"/>
      <c r="P155" s="151"/>
      <c r="Q155" s="151"/>
      <c r="R155" s="151"/>
      <c r="S155" s="151"/>
      <c r="T155" s="152"/>
      <c r="AT155" s="15" t="s">
        <v>150</v>
      </c>
      <c r="AU155" s="15" t="s">
        <v>97</v>
      </c>
    </row>
    <row r="156" spans="2:65" s="1" customFormat="1" ht="6.95" customHeight="1">
      <c r="B156" s="42"/>
      <c r="C156" s="43"/>
      <c r="D156" s="43"/>
      <c r="E156" s="43"/>
      <c r="F156" s="43"/>
      <c r="G156" s="43"/>
      <c r="H156" s="43"/>
      <c r="I156" s="43"/>
      <c r="J156" s="43"/>
      <c r="K156" s="43"/>
      <c r="L156" s="30"/>
    </row>
  </sheetData>
  <autoFilter ref="C120:K155" xr:uid="{00000000-0009-0000-0000-000002000000}"/>
  <mergeCells count="9">
    <mergeCell ref="E18:H18"/>
    <mergeCell ref="E9:H9"/>
    <mergeCell ref="E113:H113"/>
    <mergeCell ref="L2:V2"/>
    <mergeCell ref="E85:H85"/>
    <mergeCell ref="E7:H7"/>
    <mergeCell ref="E87:H87"/>
    <mergeCell ref="E111:H111"/>
    <mergeCell ref="E27:H2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8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2" spans="2:46" ht="36.950000000000003" customHeight="1">
      <c r="L2" s="210"/>
      <c r="M2" s="210"/>
      <c r="N2" s="210"/>
      <c r="O2" s="210"/>
      <c r="P2" s="210"/>
      <c r="Q2" s="210"/>
      <c r="R2" s="210"/>
      <c r="S2" s="210"/>
      <c r="T2" s="210"/>
      <c r="U2" s="210"/>
      <c r="V2" s="210"/>
      <c r="AT2" s="15" t="s">
        <v>101</v>
      </c>
    </row>
    <row r="3" spans="2:46" ht="6.95" hidden="1" customHeight="1">
      <c r="B3" s="16"/>
      <c r="C3" s="17"/>
      <c r="D3" s="17"/>
      <c r="E3" s="17"/>
      <c r="F3" s="17"/>
      <c r="G3" s="17"/>
      <c r="H3" s="17"/>
      <c r="I3" s="17"/>
      <c r="J3" s="17"/>
      <c r="K3" s="17"/>
      <c r="L3" s="18"/>
      <c r="AT3" s="15" t="s">
        <v>97</v>
      </c>
    </row>
    <row r="4" spans="2:46" ht="24.95" hidden="1" customHeight="1">
      <c r="B4" s="18"/>
      <c r="D4" s="19" t="s">
        <v>112</v>
      </c>
      <c r="L4" s="18"/>
      <c r="M4" s="86" t="s">
        <v>21</v>
      </c>
      <c r="AT4" s="15" t="s">
        <v>15</v>
      </c>
    </row>
    <row r="5" spans="2:46" ht="6.95" hidden="1" customHeight="1">
      <c r="B5" s="18"/>
      <c r="L5" s="18"/>
    </row>
    <row r="6" spans="2:46" ht="12" hidden="1" customHeight="1">
      <c r="B6" s="18"/>
      <c r="D6" s="25" t="s">
        <v>27</v>
      </c>
      <c r="L6" s="18"/>
    </row>
    <row r="7" spans="2:46" ht="16.5" hidden="1" customHeight="1">
      <c r="B7" s="18"/>
      <c r="E7" s="246" t="str">
        <f>'Rekapitulace stavby'!K6</f>
        <v>VD Klecany - oprava technologie levého jezového pole</v>
      </c>
      <c r="F7" s="210"/>
      <c r="G7" s="210"/>
      <c r="H7" s="210"/>
      <c r="L7" s="18"/>
    </row>
    <row r="8" spans="2:46" s="1" customFormat="1" ht="12" hidden="1" customHeight="1">
      <c r="B8" s="30"/>
      <c r="D8" s="25" t="s">
        <v>113</v>
      </c>
      <c r="L8" s="30"/>
    </row>
    <row r="9" spans="2:46" s="1" customFormat="1" ht="16.5" hidden="1" customHeight="1">
      <c r="B9" s="30"/>
      <c r="E9" s="221" t="s">
        <v>217</v>
      </c>
      <c r="F9" s="219"/>
      <c r="G9" s="219"/>
      <c r="H9" s="219"/>
      <c r="L9" s="30"/>
    </row>
    <row r="10" spans="2:46" s="1" customFormat="1" hidden="1">
      <c r="B10" s="30"/>
      <c r="L10" s="30"/>
    </row>
    <row r="11" spans="2:46" s="1" customFormat="1" ht="12" hidden="1" customHeight="1">
      <c r="B11" s="30"/>
      <c r="D11" s="25" t="s">
        <v>29</v>
      </c>
      <c r="F11" s="23"/>
      <c r="I11" s="25" t="s">
        <v>30</v>
      </c>
      <c r="J11" s="23"/>
      <c r="L11" s="30"/>
    </row>
    <row r="12" spans="2:46" s="1" customFormat="1" ht="12" hidden="1" customHeight="1">
      <c r="B12" s="30"/>
      <c r="D12" s="25" t="s">
        <v>31</v>
      </c>
      <c r="F12" s="23" t="s">
        <v>32</v>
      </c>
      <c r="I12" s="25" t="s">
        <v>33</v>
      </c>
      <c r="J12" s="50" t="str">
        <f>'Rekapitulace stavby'!AN8</f>
        <v>30. 6. 2025</v>
      </c>
      <c r="L12" s="30"/>
    </row>
    <row r="13" spans="2:46" s="1" customFormat="1" ht="10.9" hidden="1" customHeight="1">
      <c r="B13" s="30"/>
      <c r="L13" s="30"/>
    </row>
    <row r="14" spans="2:46" s="1" customFormat="1" ht="12" hidden="1" customHeight="1">
      <c r="B14" s="30"/>
      <c r="D14" s="25" t="s">
        <v>35</v>
      </c>
      <c r="I14" s="25" t="s">
        <v>36</v>
      </c>
      <c r="J14" s="23" t="s">
        <v>37</v>
      </c>
      <c r="L14" s="30"/>
    </row>
    <row r="15" spans="2:46" s="1" customFormat="1" ht="18" hidden="1" customHeight="1">
      <c r="B15" s="30"/>
      <c r="E15" s="23" t="s">
        <v>38</v>
      </c>
      <c r="I15" s="25" t="s">
        <v>39</v>
      </c>
      <c r="J15" s="23"/>
      <c r="L15" s="30"/>
    </row>
    <row r="16" spans="2:46" s="1" customFormat="1" ht="6.95" hidden="1" customHeight="1">
      <c r="B16" s="30"/>
      <c r="L16" s="30"/>
    </row>
    <row r="17" spans="2:12" s="1" customFormat="1" ht="12" hidden="1" customHeight="1">
      <c r="B17" s="30"/>
      <c r="D17" s="25" t="s">
        <v>40</v>
      </c>
      <c r="I17" s="25" t="s">
        <v>36</v>
      </c>
      <c r="J17" s="26" t="str">
        <f>'Rekapitulace stavby'!AN13</f>
        <v>Vyplň údaj</v>
      </c>
      <c r="L17" s="30"/>
    </row>
    <row r="18" spans="2:12" s="1" customFormat="1" ht="18" hidden="1" customHeight="1">
      <c r="B18" s="30"/>
      <c r="E18" s="245" t="str">
        <f>'Rekapitulace stavby'!E14</f>
        <v>Vyplň údaj</v>
      </c>
      <c r="F18" s="233"/>
      <c r="G18" s="233"/>
      <c r="H18" s="233"/>
      <c r="I18" s="25" t="s">
        <v>39</v>
      </c>
      <c r="J18" s="26" t="str">
        <f>'Rekapitulace stavby'!AN14</f>
        <v>Vyplň údaj</v>
      </c>
      <c r="L18" s="30"/>
    </row>
    <row r="19" spans="2:12" s="1" customFormat="1" ht="6.95" hidden="1" customHeight="1">
      <c r="B19" s="30"/>
      <c r="L19" s="30"/>
    </row>
    <row r="20" spans="2:12" s="1" customFormat="1" ht="12" hidden="1" customHeight="1">
      <c r="B20" s="30"/>
      <c r="D20" s="25" t="s">
        <v>42</v>
      </c>
      <c r="I20" s="25" t="s">
        <v>36</v>
      </c>
      <c r="J20" s="23" t="s">
        <v>43</v>
      </c>
      <c r="L20" s="30"/>
    </row>
    <row r="21" spans="2:12" s="1" customFormat="1" ht="18" hidden="1" customHeight="1">
      <c r="B21" s="30"/>
      <c r="E21" s="23" t="s">
        <v>44</v>
      </c>
      <c r="I21" s="25" t="s">
        <v>39</v>
      </c>
      <c r="J21" s="23"/>
      <c r="L21" s="30"/>
    </row>
    <row r="22" spans="2:12" s="1" customFormat="1" ht="6.95" hidden="1" customHeight="1">
      <c r="B22" s="30"/>
      <c r="L22" s="30"/>
    </row>
    <row r="23" spans="2:12" s="1" customFormat="1" ht="12" hidden="1" customHeight="1">
      <c r="B23" s="30"/>
      <c r="D23" s="25" t="s">
        <v>46</v>
      </c>
      <c r="I23" s="25" t="s">
        <v>36</v>
      </c>
      <c r="J23" s="23" t="s">
        <v>43</v>
      </c>
      <c r="L23" s="30"/>
    </row>
    <row r="24" spans="2:12" s="1" customFormat="1" ht="18" hidden="1" customHeight="1">
      <c r="B24" s="30"/>
      <c r="E24" s="23" t="s">
        <v>44</v>
      </c>
      <c r="I24" s="25" t="s">
        <v>39</v>
      </c>
      <c r="J24" s="23"/>
      <c r="L24" s="30"/>
    </row>
    <row r="25" spans="2:12" s="1" customFormat="1" ht="6.95" hidden="1" customHeight="1">
      <c r="B25" s="30"/>
      <c r="L25" s="30"/>
    </row>
    <row r="26" spans="2:12" s="1" customFormat="1" ht="12" hidden="1" customHeight="1">
      <c r="B26" s="30"/>
      <c r="D26" s="25" t="s">
        <v>47</v>
      </c>
      <c r="L26" s="30"/>
    </row>
    <row r="27" spans="2:12" s="7" customFormat="1" ht="16.5" hidden="1" customHeight="1">
      <c r="B27" s="87"/>
      <c r="E27" s="242"/>
      <c r="F27" s="247"/>
      <c r="G27" s="247"/>
      <c r="H27" s="247"/>
      <c r="L27" s="87"/>
    </row>
    <row r="28" spans="2:12" s="1" customFormat="1" ht="6.95" hidden="1" customHeight="1">
      <c r="B28" s="30"/>
      <c r="L28" s="30"/>
    </row>
    <row r="29" spans="2:12" s="1" customFormat="1" ht="6.95" hidden="1" customHeight="1">
      <c r="B29" s="30"/>
      <c r="D29" s="51"/>
      <c r="E29" s="51"/>
      <c r="F29" s="51"/>
      <c r="G29" s="51"/>
      <c r="H29" s="51"/>
      <c r="I29" s="51"/>
      <c r="J29" s="51"/>
      <c r="K29" s="51"/>
      <c r="L29" s="30"/>
    </row>
    <row r="30" spans="2:12" s="1" customFormat="1" ht="25.35" hidden="1" customHeight="1">
      <c r="B30" s="30"/>
      <c r="D30" s="88" t="s">
        <v>48</v>
      </c>
      <c r="J30" s="64">
        <f>ROUND(J119, 2)</f>
        <v>0</v>
      </c>
      <c r="L30" s="30"/>
    </row>
    <row r="31" spans="2:12" s="1" customFormat="1" ht="6.95" hidden="1" customHeight="1">
      <c r="B31" s="30"/>
      <c r="D31" s="51"/>
      <c r="E31" s="51"/>
      <c r="F31" s="51"/>
      <c r="G31" s="51"/>
      <c r="H31" s="51"/>
      <c r="I31" s="51"/>
      <c r="J31" s="51"/>
      <c r="K31" s="51"/>
      <c r="L31" s="30"/>
    </row>
    <row r="32" spans="2:12" s="1" customFormat="1" ht="14.45" hidden="1" customHeight="1">
      <c r="B32" s="30"/>
      <c r="F32" s="33" t="s">
        <v>50</v>
      </c>
      <c r="I32" s="33" t="s">
        <v>49</v>
      </c>
      <c r="J32" s="33" t="s">
        <v>51</v>
      </c>
      <c r="L32" s="30"/>
    </row>
    <row r="33" spans="2:12" s="1" customFormat="1" ht="14.45" hidden="1" customHeight="1">
      <c r="B33" s="30"/>
      <c r="D33" s="53" t="s">
        <v>52</v>
      </c>
      <c r="E33" s="25" t="s">
        <v>53</v>
      </c>
      <c r="F33" s="89">
        <f>ROUND((SUM(BE119:BE188)),  2)</f>
        <v>0</v>
      </c>
      <c r="I33" s="90">
        <v>0.21</v>
      </c>
      <c r="J33" s="89">
        <f>ROUND(((SUM(BE119:BE188))*I33),  2)</f>
        <v>0</v>
      </c>
      <c r="L33" s="30"/>
    </row>
    <row r="34" spans="2:12" s="1" customFormat="1" ht="14.45" hidden="1" customHeight="1">
      <c r="B34" s="30"/>
      <c r="E34" s="25" t="s">
        <v>54</v>
      </c>
      <c r="F34" s="89">
        <f>ROUND((SUM(BF119:BF188)),  2)</f>
        <v>0</v>
      </c>
      <c r="I34" s="90">
        <v>0.15</v>
      </c>
      <c r="J34" s="89">
        <f>ROUND(((SUM(BF119:BF188))*I34),  2)</f>
        <v>0</v>
      </c>
      <c r="L34" s="30"/>
    </row>
    <row r="35" spans="2:12" s="1" customFormat="1" ht="14.45" hidden="1" customHeight="1">
      <c r="B35" s="30"/>
      <c r="E35" s="25" t="s">
        <v>55</v>
      </c>
      <c r="F35" s="89">
        <f>ROUND((SUM(BG119:BG188)),  2)</f>
        <v>0</v>
      </c>
      <c r="I35" s="90">
        <v>0.21</v>
      </c>
      <c r="J35" s="89">
        <f>0</f>
        <v>0</v>
      </c>
      <c r="L35" s="30"/>
    </row>
    <row r="36" spans="2:12" s="1" customFormat="1" ht="14.45" hidden="1" customHeight="1">
      <c r="B36" s="30"/>
      <c r="E36" s="25" t="s">
        <v>56</v>
      </c>
      <c r="F36" s="89">
        <f>ROUND((SUM(BH119:BH188)),  2)</f>
        <v>0</v>
      </c>
      <c r="I36" s="90">
        <v>0.15</v>
      </c>
      <c r="J36" s="89">
        <f>0</f>
        <v>0</v>
      </c>
      <c r="L36" s="30"/>
    </row>
    <row r="37" spans="2:12" s="1" customFormat="1" ht="14.45" hidden="1" customHeight="1">
      <c r="B37" s="30"/>
      <c r="E37" s="25" t="s">
        <v>57</v>
      </c>
      <c r="F37" s="89">
        <f>ROUND((SUM(BI119:BI188)),  2)</f>
        <v>0</v>
      </c>
      <c r="I37" s="90">
        <v>0</v>
      </c>
      <c r="J37" s="89">
        <f>0</f>
        <v>0</v>
      </c>
      <c r="L37" s="30"/>
    </row>
    <row r="38" spans="2:12" s="1" customFormat="1" ht="6.95" hidden="1" customHeight="1">
      <c r="B38" s="30"/>
      <c r="L38" s="30"/>
    </row>
    <row r="39" spans="2:12" s="1" customFormat="1" ht="25.35" hidden="1" customHeight="1">
      <c r="B39" s="30"/>
      <c r="C39" s="91"/>
      <c r="D39" s="92" t="s">
        <v>58</v>
      </c>
      <c r="E39" s="55"/>
      <c r="F39" s="55"/>
      <c r="G39" s="93" t="s">
        <v>59</v>
      </c>
      <c r="H39" s="94" t="s">
        <v>60</v>
      </c>
      <c r="I39" s="55"/>
      <c r="J39" s="95">
        <f>SUM(J30:J37)</f>
        <v>0</v>
      </c>
      <c r="K39" s="96"/>
      <c r="L39" s="30"/>
    </row>
    <row r="40" spans="2:12" s="1" customFormat="1" ht="14.45" hidden="1" customHeight="1">
      <c r="B40" s="30"/>
      <c r="L40" s="30"/>
    </row>
    <row r="41" spans="2:12" ht="14.45" hidden="1" customHeight="1">
      <c r="B41" s="18"/>
      <c r="L41" s="18"/>
    </row>
    <row r="42" spans="2:12" ht="14.45" hidden="1" customHeight="1">
      <c r="B42" s="18"/>
      <c r="L42" s="18"/>
    </row>
    <row r="43" spans="2:12" ht="14.45" hidden="1" customHeight="1">
      <c r="B43" s="18"/>
      <c r="L43" s="18"/>
    </row>
    <row r="44" spans="2:12" ht="14.45" hidden="1" customHeight="1">
      <c r="B44" s="18"/>
      <c r="L44" s="18"/>
    </row>
    <row r="45" spans="2:12" ht="14.45" hidden="1" customHeight="1">
      <c r="B45" s="18"/>
      <c r="L45" s="18"/>
    </row>
    <row r="46" spans="2:12" ht="14.45" hidden="1" customHeight="1">
      <c r="B46" s="18"/>
      <c r="L46" s="18"/>
    </row>
    <row r="47" spans="2:12" ht="14.45" hidden="1" customHeight="1">
      <c r="B47" s="18"/>
      <c r="L47" s="18"/>
    </row>
    <row r="48" spans="2:12" ht="14.45" hidden="1" customHeight="1">
      <c r="B48" s="18"/>
      <c r="L48" s="18"/>
    </row>
    <row r="49" spans="2:12" ht="14.45" hidden="1" customHeight="1">
      <c r="B49" s="18"/>
      <c r="L49" s="18"/>
    </row>
    <row r="50" spans="2:12" s="1" customFormat="1" ht="14.45" hidden="1" customHeight="1">
      <c r="B50" s="30"/>
      <c r="D50" s="39" t="s">
        <v>61</v>
      </c>
      <c r="E50" s="40"/>
      <c r="F50" s="40"/>
      <c r="G50" s="39" t="s">
        <v>62</v>
      </c>
      <c r="H50" s="40"/>
      <c r="I50" s="40"/>
      <c r="J50" s="40"/>
      <c r="K50" s="40"/>
      <c r="L50" s="30"/>
    </row>
    <row r="51" spans="2:12" hidden="1">
      <c r="B51" s="18"/>
      <c r="L51" s="18"/>
    </row>
    <row r="52" spans="2:12" hidden="1">
      <c r="B52" s="18"/>
      <c r="L52" s="18"/>
    </row>
    <row r="53" spans="2:12" hidden="1">
      <c r="B53" s="18"/>
      <c r="L53" s="18"/>
    </row>
    <row r="54" spans="2:12" hidden="1">
      <c r="B54" s="18"/>
      <c r="L54" s="18"/>
    </row>
    <row r="55" spans="2:12" hidden="1">
      <c r="B55" s="18"/>
      <c r="L55" s="18"/>
    </row>
    <row r="56" spans="2:12" hidden="1">
      <c r="B56" s="18"/>
      <c r="L56" s="18"/>
    </row>
    <row r="57" spans="2:12" hidden="1">
      <c r="B57" s="18"/>
      <c r="L57" s="18"/>
    </row>
    <row r="58" spans="2:12" hidden="1">
      <c r="B58" s="18"/>
      <c r="L58" s="18"/>
    </row>
    <row r="59" spans="2:12" hidden="1">
      <c r="B59" s="18"/>
      <c r="L59" s="18"/>
    </row>
    <row r="60" spans="2:12" hidden="1">
      <c r="B60" s="18"/>
      <c r="L60" s="18"/>
    </row>
    <row r="61" spans="2:12" s="1" customFormat="1" ht="12.75" hidden="1" customHeight="1">
      <c r="B61" s="30"/>
      <c r="D61" s="41" t="s">
        <v>63</v>
      </c>
      <c r="E61" s="32"/>
      <c r="F61" s="97" t="s">
        <v>64</v>
      </c>
      <c r="G61" s="41" t="s">
        <v>63</v>
      </c>
      <c r="H61" s="32"/>
      <c r="I61" s="32"/>
      <c r="J61" s="98" t="s">
        <v>64</v>
      </c>
      <c r="K61" s="32"/>
      <c r="L61" s="30"/>
    </row>
    <row r="62" spans="2:12" hidden="1">
      <c r="B62" s="18"/>
      <c r="L62" s="18"/>
    </row>
    <row r="63" spans="2:12" hidden="1">
      <c r="B63" s="18"/>
      <c r="L63" s="18"/>
    </row>
    <row r="64" spans="2:12" hidden="1">
      <c r="B64" s="18"/>
      <c r="L64" s="18"/>
    </row>
    <row r="65" spans="2:12" s="1" customFormat="1" ht="12.75" hidden="1" customHeight="1">
      <c r="B65" s="30"/>
      <c r="D65" s="39" t="s">
        <v>65</v>
      </c>
      <c r="E65" s="40"/>
      <c r="F65" s="40"/>
      <c r="G65" s="39" t="s">
        <v>66</v>
      </c>
      <c r="H65" s="40"/>
      <c r="I65" s="40"/>
      <c r="J65" s="40"/>
      <c r="K65" s="40"/>
      <c r="L65" s="30"/>
    </row>
    <row r="66" spans="2:12" hidden="1">
      <c r="B66" s="18"/>
      <c r="L66" s="18"/>
    </row>
    <row r="67" spans="2:12" hidden="1">
      <c r="B67" s="18"/>
      <c r="L67" s="18"/>
    </row>
    <row r="68" spans="2:12" hidden="1">
      <c r="B68" s="18"/>
      <c r="L68" s="18"/>
    </row>
    <row r="69" spans="2:12" hidden="1">
      <c r="B69" s="18"/>
      <c r="L69" s="18"/>
    </row>
    <row r="70" spans="2:12" hidden="1">
      <c r="B70" s="18"/>
      <c r="L70" s="18"/>
    </row>
    <row r="71" spans="2:12" hidden="1">
      <c r="B71" s="18"/>
      <c r="L71" s="18"/>
    </row>
    <row r="72" spans="2:12" hidden="1">
      <c r="B72" s="18"/>
      <c r="L72" s="18"/>
    </row>
    <row r="73" spans="2:12" hidden="1">
      <c r="B73" s="18"/>
      <c r="L73" s="18"/>
    </row>
    <row r="74" spans="2:12" hidden="1">
      <c r="B74" s="18"/>
      <c r="L74" s="18"/>
    </row>
    <row r="75" spans="2:12" hidden="1">
      <c r="B75" s="18"/>
      <c r="L75" s="18"/>
    </row>
    <row r="76" spans="2:12" s="1" customFormat="1" ht="12.75" hidden="1" customHeight="1">
      <c r="B76" s="30"/>
      <c r="D76" s="41" t="s">
        <v>63</v>
      </c>
      <c r="E76" s="32"/>
      <c r="F76" s="97" t="s">
        <v>64</v>
      </c>
      <c r="G76" s="41" t="s">
        <v>63</v>
      </c>
      <c r="H76" s="32"/>
      <c r="I76" s="32"/>
      <c r="J76" s="98" t="s">
        <v>64</v>
      </c>
      <c r="K76" s="32"/>
      <c r="L76" s="30"/>
    </row>
    <row r="77" spans="2:12" s="1" customFormat="1" ht="14.45" hidden="1" customHeight="1">
      <c r="B77" s="42"/>
      <c r="C77" s="43"/>
      <c r="D77" s="43"/>
      <c r="E77" s="43"/>
      <c r="F77" s="43"/>
      <c r="G77" s="43"/>
      <c r="H77" s="43"/>
      <c r="I77" s="43"/>
      <c r="J77" s="43"/>
      <c r="K77" s="43"/>
      <c r="L77" s="30"/>
    </row>
    <row r="78" spans="2:12" hidden="1"/>
    <row r="79" spans="2:12" hidden="1"/>
    <row r="80" spans="2:12" hidden="1"/>
    <row r="81" spans="2:47" s="1" customFormat="1" ht="6.95" hidden="1" customHeight="1">
      <c r="B81" s="44"/>
      <c r="C81" s="45"/>
      <c r="D81" s="45"/>
      <c r="E81" s="45"/>
      <c r="F81" s="45"/>
      <c r="G81" s="45"/>
      <c r="H81" s="45"/>
      <c r="I81" s="45"/>
      <c r="J81" s="45"/>
      <c r="K81" s="45"/>
      <c r="L81" s="30"/>
    </row>
    <row r="82" spans="2:47" s="1" customFormat="1" ht="24.95" hidden="1" customHeight="1">
      <c r="B82" s="30"/>
      <c r="C82" s="19" t="s">
        <v>115</v>
      </c>
      <c r="L82" s="30"/>
    </row>
    <row r="83" spans="2:47" s="1" customFormat="1" ht="6.95" hidden="1" customHeight="1">
      <c r="B83" s="30"/>
      <c r="L83" s="30"/>
    </row>
    <row r="84" spans="2:47" s="1" customFormat="1" ht="12" hidden="1" customHeight="1">
      <c r="B84" s="30"/>
      <c r="C84" s="25" t="s">
        <v>27</v>
      </c>
      <c r="L84" s="30"/>
    </row>
    <row r="85" spans="2:47" s="1" customFormat="1" ht="16.5" hidden="1" customHeight="1">
      <c r="B85" s="30"/>
      <c r="E85" s="246" t="str">
        <f>E7</f>
        <v>VD Klecany - oprava technologie levého jezového pole</v>
      </c>
      <c r="F85" s="219"/>
      <c r="G85" s="219"/>
      <c r="H85" s="219"/>
      <c r="L85" s="30"/>
    </row>
    <row r="86" spans="2:47" s="1" customFormat="1" ht="12" hidden="1" customHeight="1">
      <c r="B86" s="30"/>
      <c r="C86" s="25" t="s">
        <v>113</v>
      </c>
      <c r="L86" s="30"/>
    </row>
    <row r="87" spans="2:47" s="1" customFormat="1" ht="16.5" hidden="1" customHeight="1">
      <c r="B87" s="30"/>
      <c r="E87" s="221" t="str">
        <f>E9</f>
        <v>01 - Oprava hydromotorů (4ks)</v>
      </c>
      <c r="F87" s="219"/>
      <c r="G87" s="219"/>
      <c r="H87" s="219"/>
      <c r="L87" s="30"/>
    </row>
    <row r="88" spans="2:47" s="1" customFormat="1" ht="6.95" hidden="1" customHeight="1">
      <c r="B88" s="30"/>
      <c r="L88" s="30"/>
    </row>
    <row r="89" spans="2:47" s="1" customFormat="1" ht="12" hidden="1" customHeight="1">
      <c r="B89" s="30"/>
      <c r="C89" s="25" t="s">
        <v>31</v>
      </c>
      <c r="F89" s="23" t="str">
        <f>F12</f>
        <v>VD Klecany</v>
      </c>
      <c r="I89" s="25" t="s">
        <v>33</v>
      </c>
      <c r="J89" s="50" t="str">
        <f>IF(J12="","",J12)</f>
        <v>30. 6. 2025</v>
      </c>
      <c r="L89" s="30"/>
    </row>
    <row r="90" spans="2:47" s="1" customFormat="1" ht="6.95" hidden="1" customHeight="1">
      <c r="B90" s="30"/>
      <c r="L90" s="30"/>
    </row>
    <row r="91" spans="2:47" s="1" customFormat="1" ht="15.2" hidden="1" customHeight="1">
      <c r="B91" s="30"/>
      <c r="C91" s="25" t="s">
        <v>35</v>
      </c>
      <c r="F91" s="23" t="str">
        <f>E15</f>
        <v>Povodí Vltavy, státní podnik</v>
      </c>
      <c r="I91" s="25" t="s">
        <v>42</v>
      </c>
      <c r="J91" s="28" t="str">
        <f>E21</f>
        <v>Ing. M. Klimešová</v>
      </c>
      <c r="L91" s="30"/>
    </row>
    <row r="92" spans="2:47" s="1" customFormat="1" ht="15.2" hidden="1" customHeight="1">
      <c r="B92" s="30"/>
      <c r="C92" s="25" t="s">
        <v>40</v>
      </c>
      <c r="F92" s="23" t="str">
        <f>IF(E18="","",E18)</f>
        <v>Vyplň údaj</v>
      </c>
      <c r="I92" s="25" t="s">
        <v>46</v>
      </c>
      <c r="J92" s="28" t="str">
        <f>E24</f>
        <v>Ing. M. Klimešová</v>
      </c>
      <c r="L92" s="30"/>
    </row>
    <row r="93" spans="2:47" s="1" customFormat="1" ht="10.35" hidden="1" customHeight="1">
      <c r="B93" s="30"/>
      <c r="L93" s="30"/>
    </row>
    <row r="94" spans="2:47" s="1" customFormat="1" ht="29.25" hidden="1" customHeight="1">
      <c r="B94" s="30"/>
      <c r="C94" s="99" t="s">
        <v>116</v>
      </c>
      <c r="D94" s="91"/>
      <c r="E94" s="91"/>
      <c r="F94" s="91"/>
      <c r="G94" s="91"/>
      <c r="H94" s="91"/>
      <c r="I94" s="91"/>
      <c r="J94" s="100" t="s">
        <v>117</v>
      </c>
      <c r="K94" s="91"/>
      <c r="L94" s="30"/>
    </row>
    <row r="95" spans="2:47" s="1" customFormat="1" ht="10.35" hidden="1" customHeight="1">
      <c r="B95" s="30"/>
      <c r="L95" s="30"/>
    </row>
    <row r="96" spans="2:47" s="1" customFormat="1" ht="22.9" hidden="1" customHeight="1">
      <c r="B96" s="30"/>
      <c r="C96" s="101" t="s">
        <v>118</v>
      </c>
      <c r="J96" s="64">
        <f>J119</f>
        <v>0</v>
      </c>
      <c r="L96" s="30"/>
      <c r="AU96" s="15" t="s">
        <v>119</v>
      </c>
    </row>
    <row r="97" spans="2:12" s="8" customFormat="1" ht="24.95" hidden="1" customHeight="1">
      <c r="B97" s="102"/>
      <c r="D97" s="103" t="s">
        <v>218</v>
      </c>
      <c r="E97" s="104"/>
      <c r="F97" s="104"/>
      <c r="G97" s="104"/>
      <c r="H97" s="104"/>
      <c r="I97" s="104"/>
      <c r="J97" s="105">
        <f>J120</f>
        <v>0</v>
      </c>
      <c r="L97" s="102"/>
    </row>
    <row r="98" spans="2:12" s="8" customFormat="1" ht="24.95" hidden="1" customHeight="1">
      <c r="B98" s="102"/>
      <c r="D98" s="103" t="s">
        <v>219</v>
      </c>
      <c r="E98" s="104"/>
      <c r="F98" s="104"/>
      <c r="G98" s="104"/>
      <c r="H98" s="104"/>
      <c r="I98" s="104"/>
      <c r="J98" s="105">
        <f>J161</f>
        <v>0</v>
      </c>
      <c r="L98" s="102"/>
    </row>
    <row r="99" spans="2:12" s="8" customFormat="1" ht="24.95" hidden="1" customHeight="1">
      <c r="B99" s="102"/>
      <c r="D99" s="103" t="s">
        <v>220</v>
      </c>
      <c r="E99" s="104"/>
      <c r="F99" s="104"/>
      <c r="G99" s="104"/>
      <c r="H99" s="104"/>
      <c r="I99" s="104"/>
      <c r="J99" s="105">
        <f>J178</f>
        <v>0</v>
      </c>
      <c r="L99" s="102"/>
    </row>
    <row r="100" spans="2:12" s="1" customFormat="1" ht="21.75" hidden="1" customHeight="1">
      <c r="B100" s="30"/>
      <c r="L100" s="30"/>
    </row>
    <row r="101" spans="2:12" s="1" customFormat="1" ht="6.95" hidden="1" customHeight="1">
      <c r="B101" s="42"/>
      <c r="C101" s="43"/>
      <c r="D101" s="43"/>
      <c r="E101" s="43"/>
      <c r="F101" s="43"/>
      <c r="G101" s="43"/>
      <c r="H101" s="43"/>
      <c r="I101" s="43"/>
      <c r="J101" s="43"/>
      <c r="K101" s="43"/>
      <c r="L101" s="30"/>
    </row>
    <row r="102" spans="2:12" hidden="1"/>
    <row r="103" spans="2:12" hidden="1"/>
    <row r="104" spans="2:12" hidden="1"/>
    <row r="105" spans="2:12" s="1" customFormat="1" ht="6.95" customHeight="1">
      <c r="B105" s="44"/>
      <c r="C105" s="45"/>
      <c r="D105" s="45"/>
      <c r="E105" s="45"/>
      <c r="F105" s="45"/>
      <c r="G105" s="45"/>
      <c r="H105" s="45"/>
      <c r="I105" s="45"/>
      <c r="J105" s="45"/>
      <c r="K105" s="45"/>
      <c r="L105" s="30"/>
    </row>
    <row r="106" spans="2:12" s="1" customFormat="1" ht="24.95" customHeight="1">
      <c r="B106" s="30"/>
      <c r="C106" s="19" t="s">
        <v>125</v>
      </c>
      <c r="L106" s="30"/>
    </row>
    <row r="107" spans="2:12" s="1" customFormat="1" ht="6.95" customHeight="1">
      <c r="B107" s="30"/>
      <c r="L107" s="30"/>
    </row>
    <row r="108" spans="2:12" s="1" customFormat="1" ht="12" customHeight="1">
      <c r="B108" s="30"/>
      <c r="C108" s="25" t="s">
        <v>27</v>
      </c>
      <c r="L108" s="30"/>
    </row>
    <row r="109" spans="2:12" s="1" customFormat="1" ht="16.5" customHeight="1">
      <c r="B109" s="30"/>
      <c r="E109" s="246" t="str">
        <f>E7</f>
        <v>VD Klecany - oprava technologie levého jezového pole</v>
      </c>
      <c r="F109" s="219"/>
      <c r="G109" s="219"/>
      <c r="H109" s="219"/>
      <c r="L109" s="30"/>
    </row>
    <row r="110" spans="2:12" s="1" customFormat="1" ht="12" customHeight="1">
      <c r="B110" s="30"/>
      <c r="C110" s="25" t="s">
        <v>113</v>
      </c>
      <c r="L110" s="30"/>
    </row>
    <row r="111" spans="2:12" s="1" customFormat="1" ht="16.5" customHeight="1">
      <c r="B111" s="30"/>
      <c r="E111" s="221" t="str">
        <f>E9</f>
        <v>01 - Oprava hydromotorů (4ks)</v>
      </c>
      <c r="F111" s="219"/>
      <c r="G111" s="219"/>
      <c r="H111" s="219"/>
      <c r="L111" s="30"/>
    </row>
    <row r="112" spans="2:12" s="1" customFormat="1" ht="6.95" customHeight="1">
      <c r="B112" s="30"/>
      <c r="L112" s="30"/>
    </row>
    <row r="113" spans="2:65" s="1" customFormat="1" ht="12" customHeight="1">
      <c r="B113" s="30"/>
      <c r="C113" s="25" t="s">
        <v>31</v>
      </c>
      <c r="F113" s="23" t="str">
        <f>F12</f>
        <v>VD Klecany</v>
      </c>
      <c r="I113" s="25" t="s">
        <v>33</v>
      </c>
      <c r="J113" s="50" t="str">
        <f>IF(J12="","",J12)</f>
        <v>30. 6. 2025</v>
      </c>
      <c r="L113" s="30"/>
    </row>
    <row r="114" spans="2:65" s="1" customFormat="1" ht="6.95" customHeight="1">
      <c r="B114" s="30"/>
      <c r="L114" s="30"/>
    </row>
    <row r="115" spans="2:65" s="1" customFormat="1" ht="15.2" customHeight="1">
      <c r="B115" s="30"/>
      <c r="C115" s="25" t="s">
        <v>35</v>
      </c>
      <c r="F115" s="23" t="str">
        <f>E15</f>
        <v>Povodí Vltavy, státní podnik</v>
      </c>
      <c r="I115" s="25" t="s">
        <v>42</v>
      </c>
      <c r="J115" s="28" t="str">
        <f>E21</f>
        <v>Ing. M. Klimešová</v>
      </c>
      <c r="L115" s="30"/>
    </row>
    <row r="116" spans="2:65" s="1" customFormat="1" ht="15.2" customHeight="1">
      <c r="B116" s="30"/>
      <c r="C116" s="25" t="s">
        <v>40</v>
      </c>
      <c r="F116" s="23" t="str">
        <f>IF(E18="","",E18)</f>
        <v>Vyplň údaj</v>
      </c>
      <c r="I116" s="25" t="s">
        <v>46</v>
      </c>
      <c r="J116" s="28" t="str">
        <f>E24</f>
        <v>Ing. M. Klimešová</v>
      </c>
      <c r="L116" s="30"/>
    </row>
    <row r="117" spans="2:65" s="1" customFormat="1" ht="10.35" customHeight="1">
      <c r="B117" s="30"/>
      <c r="L117" s="30"/>
    </row>
    <row r="118" spans="2:65" s="10" customFormat="1" ht="29.25" customHeight="1">
      <c r="B118" s="110"/>
      <c r="C118" s="111" t="s">
        <v>126</v>
      </c>
      <c r="D118" s="112" t="s">
        <v>73</v>
      </c>
      <c r="E118" s="112" t="s">
        <v>69</v>
      </c>
      <c r="F118" s="112" t="s">
        <v>70</v>
      </c>
      <c r="G118" s="112" t="s">
        <v>127</v>
      </c>
      <c r="H118" s="112" t="s">
        <v>128</v>
      </c>
      <c r="I118" s="112" t="s">
        <v>129</v>
      </c>
      <c r="J118" s="113" t="s">
        <v>117</v>
      </c>
      <c r="K118" s="114" t="s">
        <v>130</v>
      </c>
      <c r="L118" s="110"/>
      <c r="M118" s="57"/>
      <c r="N118" s="58" t="s">
        <v>52</v>
      </c>
      <c r="O118" s="58" t="s">
        <v>131</v>
      </c>
      <c r="P118" s="58" t="s">
        <v>132</v>
      </c>
      <c r="Q118" s="58" t="s">
        <v>133</v>
      </c>
      <c r="R118" s="58" t="s">
        <v>134</v>
      </c>
      <c r="S118" s="58" t="s">
        <v>135</v>
      </c>
      <c r="T118" s="59" t="s">
        <v>136</v>
      </c>
    </row>
    <row r="119" spans="2:65" s="1" customFormat="1" ht="22.9" customHeight="1">
      <c r="B119" s="30"/>
      <c r="C119" s="62" t="s">
        <v>137</v>
      </c>
      <c r="J119" s="115">
        <f>BK119</f>
        <v>0</v>
      </c>
      <c r="L119" s="30"/>
      <c r="M119" s="60"/>
      <c r="N119" s="51"/>
      <c r="O119" s="51"/>
      <c r="P119" s="116">
        <f>P120+P161+P178</f>
        <v>0</v>
      </c>
      <c r="Q119" s="51"/>
      <c r="R119" s="116">
        <f>R120+R161+R178</f>
        <v>0.84072000000000002</v>
      </c>
      <c r="S119" s="51"/>
      <c r="T119" s="117">
        <f>T120+T161+T178</f>
        <v>0.74399999999999999</v>
      </c>
      <c r="AT119" s="15" t="s">
        <v>87</v>
      </c>
      <c r="AU119" s="15" t="s">
        <v>119</v>
      </c>
      <c r="BK119" s="118">
        <f>BK120+BK161+BK178</f>
        <v>0</v>
      </c>
    </row>
    <row r="120" spans="2:65" s="11" customFormat="1" ht="25.9" customHeight="1">
      <c r="B120" s="119"/>
      <c r="D120" s="120" t="s">
        <v>87</v>
      </c>
      <c r="E120" s="121" t="s">
        <v>98</v>
      </c>
      <c r="F120" s="121" t="s">
        <v>221</v>
      </c>
      <c r="I120" s="122"/>
      <c r="J120" s="123">
        <f>BK120</f>
        <v>0</v>
      </c>
      <c r="L120" s="119"/>
      <c r="M120" s="124"/>
      <c r="P120" s="125">
        <f>SUM(P121:P160)</f>
        <v>0</v>
      </c>
      <c r="R120" s="125">
        <f>SUM(R121:R160)</f>
        <v>0</v>
      </c>
      <c r="T120" s="126">
        <f>SUM(T121:T160)</f>
        <v>0</v>
      </c>
      <c r="AR120" s="120" t="s">
        <v>97</v>
      </c>
      <c r="AT120" s="127" t="s">
        <v>87</v>
      </c>
      <c r="AU120" s="127" t="s">
        <v>88</v>
      </c>
      <c r="AY120" s="120" t="s">
        <v>141</v>
      </c>
      <c r="BK120" s="128">
        <f>SUM(BK121:BK160)</f>
        <v>0</v>
      </c>
    </row>
    <row r="121" spans="2:65" s="1" customFormat="1" ht="16.5" customHeight="1">
      <c r="B121" s="30"/>
      <c r="C121" s="131" t="s">
        <v>95</v>
      </c>
      <c r="D121" s="131" t="s">
        <v>144</v>
      </c>
      <c r="E121" s="132" t="s">
        <v>222</v>
      </c>
      <c r="F121" s="133" t="s">
        <v>223</v>
      </c>
      <c r="G121" s="134" t="s">
        <v>147</v>
      </c>
      <c r="H121" s="135">
        <v>4</v>
      </c>
      <c r="I121" s="136"/>
      <c r="J121" s="137">
        <f>ROUND(I121*H121,2)</f>
        <v>0</v>
      </c>
      <c r="K121" s="138"/>
      <c r="L121" s="30"/>
      <c r="M121" s="139"/>
      <c r="N121" s="140" t="s">
        <v>53</v>
      </c>
      <c r="P121" s="141">
        <f>O121*H121</f>
        <v>0</v>
      </c>
      <c r="Q121" s="141">
        <v>0</v>
      </c>
      <c r="R121" s="141">
        <f>Q121*H121</f>
        <v>0</v>
      </c>
      <c r="S121" s="141">
        <v>0</v>
      </c>
      <c r="T121" s="142">
        <f>S121*H121</f>
        <v>0</v>
      </c>
      <c r="AR121" s="143" t="s">
        <v>95</v>
      </c>
      <c r="AT121" s="143" t="s">
        <v>144</v>
      </c>
      <c r="AU121" s="143" t="s">
        <v>95</v>
      </c>
      <c r="AY121" s="15" t="s">
        <v>141</v>
      </c>
      <c r="BE121" s="144">
        <f>IF(N121="základní",J121,0)</f>
        <v>0</v>
      </c>
      <c r="BF121" s="144">
        <f>IF(N121="snížená",J121,0)</f>
        <v>0</v>
      </c>
      <c r="BG121" s="144">
        <f>IF(N121="zákl. přenesená",J121,0)</f>
        <v>0</v>
      </c>
      <c r="BH121" s="144">
        <f>IF(N121="sníž. přenesená",J121,0)</f>
        <v>0</v>
      </c>
      <c r="BI121" s="144">
        <f>IF(N121="nulová",J121,0)</f>
        <v>0</v>
      </c>
      <c r="BJ121" s="15" t="s">
        <v>95</v>
      </c>
      <c r="BK121" s="144">
        <f>ROUND(I121*H121,2)</f>
        <v>0</v>
      </c>
      <c r="BL121" s="15" t="s">
        <v>95</v>
      </c>
      <c r="BM121" s="143" t="s">
        <v>224</v>
      </c>
    </row>
    <row r="122" spans="2:65" s="1" customFormat="1" ht="87.75" customHeight="1">
      <c r="B122" s="30"/>
      <c r="D122" s="145" t="s">
        <v>150</v>
      </c>
      <c r="F122" s="146" t="s">
        <v>225</v>
      </c>
      <c r="I122" s="147"/>
      <c r="L122" s="30"/>
      <c r="M122" s="148"/>
      <c r="T122" s="54"/>
      <c r="AT122" s="15" t="s">
        <v>150</v>
      </c>
      <c r="AU122" s="15" t="s">
        <v>95</v>
      </c>
    </row>
    <row r="123" spans="2:65" s="1" customFormat="1" ht="97.5" customHeight="1">
      <c r="B123" s="30"/>
      <c r="D123" s="145" t="s">
        <v>155</v>
      </c>
      <c r="F123" s="149" t="s">
        <v>226</v>
      </c>
      <c r="I123" s="147"/>
      <c r="L123" s="30"/>
      <c r="M123" s="148"/>
      <c r="T123" s="54"/>
      <c r="AT123" s="15" t="s">
        <v>155</v>
      </c>
      <c r="AU123" s="15" t="s">
        <v>95</v>
      </c>
    </row>
    <row r="124" spans="2:65" s="12" customFormat="1">
      <c r="B124" s="153"/>
      <c r="D124" s="145" t="s">
        <v>227</v>
      </c>
      <c r="F124" s="154" t="s">
        <v>228</v>
      </c>
      <c r="H124" s="155">
        <v>4</v>
      </c>
      <c r="I124" s="156"/>
      <c r="L124" s="153"/>
      <c r="M124" s="157"/>
      <c r="T124" s="158"/>
      <c r="AT124" s="159" t="s">
        <v>227</v>
      </c>
      <c r="AU124" s="159" t="s">
        <v>95</v>
      </c>
      <c r="AV124" s="12" t="s">
        <v>97</v>
      </c>
      <c r="AW124" s="12" t="s">
        <v>15</v>
      </c>
      <c r="AX124" s="12" t="s">
        <v>95</v>
      </c>
      <c r="AY124" s="159" t="s">
        <v>141</v>
      </c>
    </row>
    <row r="125" spans="2:65" s="1" customFormat="1" ht="21.75" customHeight="1">
      <c r="B125" s="30"/>
      <c r="C125" s="131" t="s">
        <v>97</v>
      </c>
      <c r="D125" s="131" t="s">
        <v>144</v>
      </c>
      <c r="E125" s="132" t="s">
        <v>229</v>
      </c>
      <c r="F125" s="133" t="s">
        <v>230</v>
      </c>
      <c r="G125" s="134" t="s">
        <v>147</v>
      </c>
      <c r="H125" s="135">
        <v>4</v>
      </c>
      <c r="I125" s="136"/>
      <c r="J125" s="137">
        <f>ROUND(I125*H125,2)</f>
        <v>0</v>
      </c>
      <c r="K125" s="138"/>
      <c r="L125" s="30"/>
      <c r="M125" s="139"/>
      <c r="N125" s="140" t="s">
        <v>53</v>
      </c>
      <c r="P125" s="141">
        <f>O125*H125</f>
        <v>0</v>
      </c>
      <c r="Q125" s="141">
        <v>0</v>
      </c>
      <c r="R125" s="141">
        <f>Q125*H125</f>
        <v>0</v>
      </c>
      <c r="S125" s="141">
        <v>0</v>
      </c>
      <c r="T125" s="142">
        <f>S125*H125</f>
        <v>0</v>
      </c>
      <c r="AR125" s="143" t="s">
        <v>95</v>
      </c>
      <c r="AT125" s="143" t="s">
        <v>144</v>
      </c>
      <c r="AU125" s="143" t="s">
        <v>95</v>
      </c>
      <c r="AY125" s="15" t="s">
        <v>141</v>
      </c>
      <c r="BE125" s="144">
        <f>IF(N125="základní",J125,0)</f>
        <v>0</v>
      </c>
      <c r="BF125" s="144">
        <f>IF(N125="snížená",J125,0)</f>
        <v>0</v>
      </c>
      <c r="BG125" s="144">
        <f>IF(N125="zákl. přenesená",J125,0)</f>
        <v>0</v>
      </c>
      <c r="BH125" s="144">
        <f>IF(N125="sníž. přenesená",J125,0)</f>
        <v>0</v>
      </c>
      <c r="BI125" s="144">
        <f>IF(N125="nulová",J125,0)</f>
        <v>0</v>
      </c>
      <c r="BJ125" s="15" t="s">
        <v>95</v>
      </c>
      <c r="BK125" s="144">
        <f>ROUND(I125*H125,2)</f>
        <v>0</v>
      </c>
      <c r="BL125" s="15" t="s">
        <v>95</v>
      </c>
      <c r="BM125" s="143" t="s">
        <v>231</v>
      </c>
    </row>
    <row r="126" spans="2:65" s="1" customFormat="1" ht="87.75" customHeight="1">
      <c r="B126" s="30"/>
      <c r="D126" s="145" t="s">
        <v>150</v>
      </c>
      <c r="F126" s="146" t="s">
        <v>232</v>
      </c>
      <c r="I126" s="147"/>
      <c r="L126" s="30"/>
      <c r="M126" s="148"/>
      <c r="T126" s="54"/>
      <c r="AT126" s="15" t="s">
        <v>150</v>
      </c>
      <c r="AU126" s="15" t="s">
        <v>95</v>
      </c>
    </row>
    <row r="127" spans="2:65" s="1" customFormat="1" ht="29.25" customHeight="1">
      <c r="B127" s="30"/>
      <c r="D127" s="145" t="s">
        <v>155</v>
      </c>
      <c r="F127" s="149" t="s">
        <v>233</v>
      </c>
      <c r="I127" s="147"/>
      <c r="L127" s="30"/>
      <c r="M127" s="148"/>
      <c r="T127" s="54"/>
      <c r="AT127" s="15" t="s">
        <v>155</v>
      </c>
      <c r="AU127" s="15" t="s">
        <v>95</v>
      </c>
    </row>
    <row r="128" spans="2:65" s="12" customFormat="1">
      <c r="B128" s="153"/>
      <c r="D128" s="145" t="s">
        <v>227</v>
      </c>
      <c r="F128" s="154" t="s">
        <v>228</v>
      </c>
      <c r="H128" s="155">
        <v>4</v>
      </c>
      <c r="I128" s="156"/>
      <c r="L128" s="153"/>
      <c r="M128" s="157"/>
      <c r="T128" s="158"/>
      <c r="AT128" s="159" t="s">
        <v>227</v>
      </c>
      <c r="AU128" s="159" t="s">
        <v>95</v>
      </c>
      <c r="AV128" s="12" t="s">
        <v>97</v>
      </c>
      <c r="AW128" s="12" t="s">
        <v>15</v>
      </c>
      <c r="AX128" s="12" t="s">
        <v>95</v>
      </c>
      <c r="AY128" s="159" t="s">
        <v>141</v>
      </c>
    </row>
    <row r="129" spans="2:65" s="1" customFormat="1" ht="21.75" customHeight="1">
      <c r="B129" s="30"/>
      <c r="C129" s="131" t="s">
        <v>157</v>
      </c>
      <c r="D129" s="131" t="s">
        <v>144</v>
      </c>
      <c r="E129" s="132" t="s">
        <v>234</v>
      </c>
      <c r="F129" s="133" t="s">
        <v>235</v>
      </c>
      <c r="G129" s="134" t="s">
        <v>147</v>
      </c>
      <c r="H129" s="135">
        <v>4</v>
      </c>
      <c r="I129" s="136"/>
      <c r="J129" s="137">
        <f>ROUND(I129*H129,2)</f>
        <v>0</v>
      </c>
      <c r="K129" s="138"/>
      <c r="L129" s="30"/>
      <c r="M129" s="139"/>
      <c r="N129" s="140" t="s">
        <v>53</v>
      </c>
      <c r="P129" s="141">
        <f>O129*H129</f>
        <v>0</v>
      </c>
      <c r="Q129" s="141">
        <v>0</v>
      </c>
      <c r="R129" s="141">
        <f>Q129*H129</f>
        <v>0</v>
      </c>
      <c r="S129" s="141">
        <v>0</v>
      </c>
      <c r="T129" s="142">
        <f>S129*H129</f>
        <v>0</v>
      </c>
      <c r="AR129" s="143" t="s">
        <v>95</v>
      </c>
      <c r="AT129" s="143" t="s">
        <v>144</v>
      </c>
      <c r="AU129" s="143" t="s">
        <v>95</v>
      </c>
      <c r="AY129" s="15" t="s">
        <v>141</v>
      </c>
      <c r="BE129" s="144">
        <f>IF(N129="základní",J129,0)</f>
        <v>0</v>
      </c>
      <c r="BF129" s="144">
        <f>IF(N129="snížená",J129,0)</f>
        <v>0</v>
      </c>
      <c r="BG129" s="144">
        <f>IF(N129="zákl. přenesená",J129,0)</f>
        <v>0</v>
      </c>
      <c r="BH129" s="144">
        <f>IF(N129="sníž. přenesená",J129,0)</f>
        <v>0</v>
      </c>
      <c r="BI129" s="144">
        <f>IF(N129="nulová",J129,0)</f>
        <v>0</v>
      </c>
      <c r="BJ129" s="15" t="s">
        <v>95</v>
      </c>
      <c r="BK129" s="144">
        <f>ROUND(I129*H129,2)</f>
        <v>0</v>
      </c>
      <c r="BL129" s="15" t="s">
        <v>95</v>
      </c>
      <c r="BM129" s="143" t="s">
        <v>236</v>
      </c>
    </row>
    <row r="130" spans="2:65" s="1" customFormat="1" ht="97.5" customHeight="1">
      <c r="B130" s="30"/>
      <c r="D130" s="145" t="s">
        <v>150</v>
      </c>
      <c r="F130" s="146" t="s">
        <v>237</v>
      </c>
      <c r="I130" s="147"/>
      <c r="L130" s="30"/>
      <c r="M130" s="148"/>
      <c r="T130" s="54"/>
      <c r="AT130" s="15" t="s">
        <v>150</v>
      </c>
      <c r="AU130" s="15" t="s">
        <v>95</v>
      </c>
    </row>
    <row r="131" spans="2:65" s="1" customFormat="1" ht="29.25" customHeight="1">
      <c r="B131" s="30"/>
      <c r="D131" s="145" t="s">
        <v>155</v>
      </c>
      <c r="F131" s="149" t="s">
        <v>238</v>
      </c>
      <c r="I131" s="147"/>
      <c r="L131" s="30"/>
      <c r="M131" s="148"/>
      <c r="T131" s="54"/>
      <c r="AT131" s="15" t="s">
        <v>155</v>
      </c>
      <c r="AU131" s="15" t="s">
        <v>95</v>
      </c>
    </row>
    <row r="132" spans="2:65" s="12" customFormat="1">
      <c r="B132" s="153"/>
      <c r="D132" s="145" t="s">
        <v>227</v>
      </c>
      <c r="F132" s="154" t="s">
        <v>228</v>
      </c>
      <c r="H132" s="155">
        <v>4</v>
      </c>
      <c r="I132" s="156"/>
      <c r="L132" s="153"/>
      <c r="M132" s="157"/>
      <c r="T132" s="158"/>
      <c r="AT132" s="159" t="s">
        <v>227</v>
      </c>
      <c r="AU132" s="159" t="s">
        <v>95</v>
      </c>
      <c r="AV132" s="12" t="s">
        <v>97</v>
      </c>
      <c r="AW132" s="12" t="s">
        <v>15</v>
      </c>
      <c r="AX132" s="12" t="s">
        <v>95</v>
      </c>
      <c r="AY132" s="159" t="s">
        <v>141</v>
      </c>
    </row>
    <row r="133" spans="2:65" s="1" customFormat="1" ht="16.5" customHeight="1">
      <c r="B133" s="30"/>
      <c r="C133" s="131" t="s">
        <v>165</v>
      </c>
      <c r="D133" s="131" t="s">
        <v>144</v>
      </c>
      <c r="E133" s="132" t="s">
        <v>239</v>
      </c>
      <c r="F133" s="133" t="s">
        <v>240</v>
      </c>
      <c r="G133" s="134" t="s">
        <v>147</v>
      </c>
      <c r="H133" s="135">
        <v>4</v>
      </c>
      <c r="I133" s="136"/>
      <c r="J133" s="137">
        <f>ROUND(I133*H133,2)</f>
        <v>0</v>
      </c>
      <c r="K133" s="138"/>
      <c r="L133" s="30"/>
      <c r="M133" s="139"/>
      <c r="N133" s="140" t="s">
        <v>53</v>
      </c>
      <c r="P133" s="141">
        <f>O133*H133</f>
        <v>0</v>
      </c>
      <c r="Q133" s="141">
        <v>0</v>
      </c>
      <c r="R133" s="141">
        <f>Q133*H133</f>
        <v>0</v>
      </c>
      <c r="S133" s="141">
        <v>0</v>
      </c>
      <c r="T133" s="142">
        <f>S133*H133</f>
        <v>0</v>
      </c>
      <c r="AR133" s="143" t="s">
        <v>95</v>
      </c>
      <c r="AT133" s="143" t="s">
        <v>144</v>
      </c>
      <c r="AU133" s="143" t="s">
        <v>95</v>
      </c>
      <c r="AY133" s="15" t="s">
        <v>141</v>
      </c>
      <c r="BE133" s="144">
        <f>IF(N133="základní",J133,0)</f>
        <v>0</v>
      </c>
      <c r="BF133" s="144">
        <f>IF(N133="snížená",J133,0)</f>
        <v>0</v>
      </c>
      <c r="BG133" s="144">
        <f>IF(N133="zákl. přenesená",J133,0)</f>
        <v>0</v>
      </c>
      <c r="BH133" s="144">
        <f>IF(N133="sníž. přenesená",J133,0)</f>
        <v>0</v>
      </c>
      <c r="BI133" s="144">
        <f>IF(N133="nulová",J133,0)</f>
        <v>0</v>
      </c>
      <c r="BJ133" s="15" t="s">
        <v>95</v>
      </c>
      <c r="BK133" s="144">
        <f>ROUND(I133*H133,2)</f>
        <v>0</v>
      </c>
      <c r="BL133" s="15" t="s">
        <v>95</v>
      </c>
      <c r="BM133" s="143" t="s">
        <v>241</v>
      </c>
    </row>
    <row r="134" spans="2:65" s="1" customFormat="1" ht="58.5" customHeight="1">
      <c r="B134" s="30"/>
      <c r="D134" s="145" t="s">
        <v>150</v>
      </c>
      <c r="F134" s="146" t="s">
        <v>242</v>
      </c>
      <c r="I134" s="147"/>
      <c r="L134" s="30"/>
      <c r="M134" s="148"/>
      <c r="T134" s="54"/>
      <c r="AT134" s="15" t="s">
        <v>150</v>
      </c>
      <c r="AU134" s="15" t="s">
        <v>95</v>
      </c>
    </row>
    <row r="135" spans="2:65" s="1" customFormat="1" ht="29.25" customHeight="1">
      <c r="B135" s="30"/>
      <c r="D135" s="145" t="s">
        <v>155</v>
      </c>
      <c r="F135" s="149" t="s">
        <v>243</v>
      </c>
      <c r="I135" s="147"/>
      <c r="L135" s="30"/>
      <c r="M135" s="148"/>
      <c r="T135" s="54"/>
      <c r="AT135" s="15" t="s">
        <v>155</v>
      </c>
      <c r="AU135" s="15" t="s">
        <v>95</v>
      </c>
    </row>
    <row r="136" spans="2:65" s="12" customFormat="1">
      <c r="B136" s="153"/>
      <c r="D136" s="145" t="s">
        <v>227</v>
      </c>
      <c r="F136" s="154" t="s">
        <v>228</v>
      </c>
      <c r="H136" s="155">
        <v>4</v>
      </c>
      <c r="I136" s="156"/>
      <c r="L136" s="153"/>
      <c r="M136" s="157"/>
      <c r="T136" s="158"/>
      <c r="AT136" s="159" t="s">
        <v>227</v>
      </c>
      <c r="AU136" s="159" t="s">
        <v>95</v>
      </c>
      <c r="AV136" s="12" t="s">
        <v>97</v>
      </c>
      <c r="AW136" s="12" t="s">
        <v>15</v>
      </c>
      <c r="AX136" s="12" t="s">
        <v>95</v>
      </c>
      <c r="AY136" s="159" t="s">
        <v>141</v>
      </c>
    </row>
    <row r="137" spans="2:65" s="1" customFormat="1" ht="21.75" customHeight="1">
      <c r="B137" s="30"/>
      <c r="C137" s="131" t="s">
        <v>140</v>
      </c>
      <c r="D137" s="131" t="s">
        <v>144</v>
      </c>
      <c r="E137" s="132" t="s">
        <v>244</v>
      </c>
      <c r="F137" s="133" t="s">
        <v>245</v>
      </c>
      <c r="G137" s="134" t="s">
        <v>147</v>
      </c>
      <c r="H137" s="135">
        <v>4</v>
      </c>
      <c r="I137" s="136"/>
      <c r="J137" s="137">
        <f>ROUND(I137*H137,2)</f>
        <v>0</v>
      </c>
      <c r="K137" s="138"/>
      <c r="L137" s="30"/>
      <c r="M137" s="139"/>
      <c r="N137" s="140" t="s">
        <v>53</v>
      </c>
      <c r="P137" s="141">
        <f>O137*H137</f>
        <v>0</v>
      </c>
      <c r="Q137" s="141">
        <v>0</v>
      </c>
      <c r="R137" s="141">
        <f>Q137*H137</f>
        <v>0</v>
      </c>
      <c r="S137" s="141">
        <v>0</v>
      </c>
      <c r="T137" s="142">
        <f>S137*H137</f>
        <v>0</v>
      </c>
      <c r="AR137" s="143" t="s">
        <v>95</v>
      </c>
      <c r="AT137" s="143" t="s">
        <v>144</v>
      </c>
      <c r="AU137" s="143" t="s">
        <v>95</v>
      </c>
      <c r="AY137" s="15" t="s">
        <v>141</v>
      </c>
      <c r="BE137" s="144">
        <f>IF(N137="základní",J137,0)</f>
        <v>0</v>
      </c>
      <c r="BF137" s="144">
        <f>IF(N137="snížená",J137,0)</f>
        <v>0</v>
      </c>
      <c r="BG137" s="144">
        <f>IF(N137="zákl. přenesená",J137,0)</f>
        <v>0</v>
      </c>
      <c r="BH137" s="144">
        <f>IF(N137="sníž. přenesená",J137,0)</f>
        <v>0</v>
      </c>
      <c r="BI137" s="144">
        <f>IF(N137="nulová",J137,0)</f>
        <v>0</v>
      </c>
      <c r="BJ137" s="15" t="s">
        <v>95</v>
      </c>
      <c r="BK137" s="144">
        <f>ROUND(I137*H137,2)</f>
        <v>0</v>
      </c>
      <c r="BL137" s="15" t="s">
        <v>95</v>
      </c>
      <c r="BM137" s="143" t="s">
        <v>246</v>
      </c>
    </row>
    <row r="138" spans="2:65" s="1" customFormat="1" ht="68.25" customHeight="1">
      <c r="B138" s="30"/>
      <c r="D138" s="145" t="s">
        <v>150</v>
      </c>
      <c r="F138" s="146" t="s">
        <v>247</v>
      </c>
      <c r="I138" s="147"/>
      <c r="L138" s="30"/>
      <c r="M138" s="148"/>
      <c r="T138" s="54"/>
      <c r="AT138" s="15" t="s">
        <v>150</v>
      </c>
      <c r="AU138" s="15" t="s">
        <v>95</v>
      </c>
    </row>
    <row r="139" spans="2:65" s="1" customFormat="1" ht="48.75" customHeight="1">
      <c r="B139" s="30"/>
      <c r="D139" s="145" t="s">
        <v>155</v>
      </c>
      <c r="F139" s="149" t="s">
        <v>248</v>
      </c>
      <c r="I139" s="147"/>
      <c r="L139" s="30"/>
      <c r="M139" s="148"/>
      <c r="T139" s="54"/>
      <c r="AT139" s="15" t="s">
        <v>155</v>
      </c>
      <c r="AU139" s="15" t="s">
        <v>95</v>
      </c>
    </row>
    <row r="140" spans="2:65" s="12" customFormat="1">
      <c r="B140" s="153"/>
      <c r="D140" s="145" t="s">
        <v>227</v>
      </c>
      <c r="F140" s="154" t="s">
        <v>228</v>
      </c>
      <c r="H140" s="155">
        <v>4</v>
      </c>
      <c r="I140" s="156"/>
      <c r="L140" s="153"/>
      <c r="M140" s="157"/>
      <c r="T140" s="158"/>
      <c r="AT140" s="159" t="s">
        <v>227</v>
      </c>
      <c r="AU140" s="159" t="s">
        <v>95</v>
      </c>
      <c r="AV140" s="12" t="s">
        <v>97</v>
      </c>
      <c r="AW140" s="12" t="s">
        <v>15</v>
      </c>
      <c r="AX140" s="12" t="s">
        <v>95</v>
      </c>
      <c r="AY140" s="159" t="s">
        <v>141</v>
      </c>
    </row>
    <row r="141" spans="2:65" s="1" customFormat="1" ht="16.5" customHeight="1">
      <c r="B141" s="30"/>
      <c r="C141" s="131" t="s">
        <v>174</v>
      </c>
      <c r="D141" s="131" t="s">
        <v>144</v>
      </c>
      <c r="E141" s="132" t="s">
        <v>249</v>
      </c>
      <c r="F141" s="133" t="s">
        <v>250</v>
      </c>
      <c r="G141" s="134" t="s">
        <v>147</v>
      </c>
      <c r="H141" s="135">
        <v>4</v>
      </c>
      <c r="I141" s="136"/>
      <c r="J141" s="137">
        <f>ROUND(I141*H141,2)</f>
        <v>0</v>
      </c>
      <c r="K141" s="138"/>
      <c r="L141" s="30"/>
      <c r="M141" s="139"/>
      <c r="N141" s="140" t="s">
        <v>53</v>
      </c>
      <c r="P141" s="141">
        <f>O141*H141</f>
        <v>0</v>
      </c>
      <c r="Q141" s="141">
        <v>0</v>
      </c>
      <c r="R141" s="141">
        <f>Q141*H141</f>
        <v>0</v>
      </c>
      <c r="S141" s="141">
        <v>0</v>
      </c>
      <c r="T141" s="142">
        <f>S141*H141</f>
        <v>0</v>
      </c>
      <c r="AR141" s="143" t="s">
        <v>95</v>
      </c>
      <c r="AT141" s="143" t="s">
        <v>144</v>
      </c>
      <c r="AU141" s="143" t="s">
        <v>95</v>
      </c>
      <c r="AY141" s="15" t="s">
        <v>141</v>
      </c>
      <c r="BE141" s="144">
        <f>IF(N141="základní",J141,0)</f>
        <v>0</v>
      </c>
      <c r="BF141" s="144">
        <f>IF(N141="snížená",J141,0)</f>
        <v>0</v>
      </c>
      <c r="BG141" s="144">
        <f>IF(N141="zákl. přenesená",J141,0)</f>
        <v>0</v>
      </c>
      <c r="BH141" s="144">
        <f>IF(N141="sníž. přenesená",J141,0)</f>
        <v>0</v>
      </c>
      <c r="BI141" s="144">
        <f>IF(N141="nulová",J141,0)</f>
        <v>0</v>
      </c>
      <c r="BJ141" s="15" t="s">
        <v>95</v>
      </c>
      <c r="BK141" s="144">
        <f>ROUND(I141*H141,2)</f>
        <v>0</v>
      </c>
      <c r="BL141" s="15" t="s">
        <v>95</v>
      </c>
      <c r="BM141" s="143" t="s">
        <v>251</v>
      </c>
    </row>
    <row r="142" spans="2:65" s="1" customFormat="1" ht="68.25" customHeight="1">
      <c r="B142" s="30"/>
      <c r="D142" s="145" t="s">
        <v>150</v>
      </c>
      <c r="F142" s="146" t="s">
        <v>252</v>
      </c>
      <c r="I142" s="147"/>
      <c r="L142" s="30"/>
      <c r="M142" s="148"/>
      <c r="T142" s="54"/>
      <c r="AT142" s="15" t="s">
        <v>150</v>
      </c>
      <c r="AU142" s="15" t="s">
        <v>95</v>
      </c>
    </row>
    <row r="143" spans="2:65" s="1" customFormat="1" ht="48.75" customHeight="1">
      <c r="B143" s="30"/>
      <c r="D143" s="145" t="s">
        <v>155</v>
      </c>
      <c r="F143" s="149" t="s">
        <v>253</v>
      </c>
      <c r="I143" s="147"/>
      <c r="L143" s="30"/>
      <c r="M143" s="148"/>
      <c r="T143" s="54"/>
      <c r="AT143" s="15" t="s">
        <v>155</v>
      </c>
      <c r="AU143" s="15" t="s">
        <v>95</v>
      </c>
    </row>
    <row r="144" spans="2:65" s="12" customFormat="1">
      <c r="B144" s="153"/>
      <c r="D144" s="145" t="s">
        <v>227</v>
      </c>
      <c r="F144" s="154" t="s">
        <v>228</v>
      </c>
      <c r="H144" s="155">
        <v>4</v>
      </c>
      <c r="I144" s="156"/>
      <c r="L144" s="153"/>
      <c r="M144" s="157"/>
      <c r="T144" s="158"/>
      <c r="AT144" s="159" t="s">
        <v>227</v>
      </c>
      <c r="AU144" s="159" t="s">
        <v>95</v>
      </c>
      <c r="AV144" s="12" t="s">
        <v>97</v>
      </c>
      <c r="AW144" s="12" t="s">
        <v>15</v>
      </c>
      <c r="AX144" s="12" t="s">
        <v>95</v>
      </c>
      <c r="AY144" s="159" t="s">
        <v>141</v>
      </c>
    </row>
    <row r="145" spans="2:65" s="1" customFormat="1" ht="16.5" customHeight="1">
      <c r="B145" s="30"/>
      <c r="C145" s="131" t="s">
        <v>179</v>
      </c>
      <c r="D145" s="131" t="s">
        <v>144</v>
      </c>
      <c r="E145" s="132" t="s">
        <v>254</v>
      </c>
      <c r="F145" s="133" t="s">
        <v>255</v>
      </c>
      <c r="G145" s="134" t="s">
        <v>147</v>
      </c>
      <c r="H145" s="135">
        <v>4</v>
      </c>
      <c r="I145" s="136"/>
      <c r="J145" s="137">
        <f>ROUND(I145*H145,2)</f>
        <v>0</v>
      </c>
      <c r="K145" s="138"/>
      <c r="L145" s="30"/>
      <c r="M145" s="139"/>
      <c r="N145" s="140" t="s">
        <v>53</v>
      </c>
      <c r="P145" s="141">
        <f>O145*H145</f>
        <v>0</v>
      </c>
      <c r="Q145" s="141">
        <v>0</v>
      </c>
      <c r="R145" s="141">
        <f>Q145*H145</f>
        <v>0</v>
      </c>
      <c r="S145" s="141">
        <v>0</v>
      </c>
      <c r="T145" s="142">
        <f>S145*H145</f>
        <v>0</v>
      </c>
      <c r="AR145" s="143" t="s">
        <v>95</v>
      </c>
      <c r="AT145" s="143" t="s">
        <v>144</v>
      </c>
      <c r="AU145" s="143" t="s">
        <v>95</v>
      </c>
      <c r="AY145" s="15" t="s">
        <v>141</v>
      </c>
      <c r="BE145" s="144">
        <f>IF(N145="základní",J145,0)</f>
        <v>0</v>
      </c>
      <c r="BF145" s="144">
        <f>IF(N145="snížená",J145,0)</f>
        <v>0</v>
      </c>
      <c r="BG145" s="144">
        <f>IF(N145="zákl. přenesená",J145,0)</f>
        <v>0</v>
      </c>
      <c r="BH145" s="144">
        <f>IF(N145="sníž. přenesená",J145,0)</f>
        <v>0</v>
      </c>
      <c r="BI145" s="144">
        <f>IF(N145="nulová",J145,0)</f>
        <v>0</v>
      </c>
      <c r="BJ145" s="15" t="s">
        <v>95</v>
      </c>
      <c r="BK145" s="144">
        <f>ROUND(I145*H145,2)</f>
        <v>0</v>
      </c>
      <c r="BL145" s="15" t="s">
        <v>95</v>
      </c>
      <c r="BM145" s="143" t="s">
        <v>256</v>
      </c>
    </row>
    <row r="146" spans="2:65" s="1" customFormat="1" ht="58.5" customHeight="1">
      <c r="B146" s="30"/>
      <c r="D146" s="145" t="s">
        <v>150</v>
      </c>
      <c r="F146" s="146" t="s">
        <v>257</v>
      </c>
      <c r="I146" s="147"/>
      <c r="L146" s="30"/>
      <c r="M146" s="148"/>
      <c r="T146" s="54"/>
      <c r="AT146" s="15" t="s">
        <v>150</v>
      </c>
      <c r="AU146" s="15" t="s">
        <v>95</v>
      </c>
    </row>
    <row r="147" spans="2:65" s="1" customFormat="1" ht="48.75" customHeight="1">
      <c r="B147" s="30"/>
      <c r="D147" s="145" t="s">
        <v>155</v>
      </c>
      <c r="F147" s="149" t="s">
        <v>253</v>
      </c>
      <c r="I147" s="147"/>
      <c r="L147" s="30"/>
      <c r="M147" s="148"/>
      <c r="T147" s="54"/>
      <c r="AT147" s="15" t="s">
        <v>155</v>
      </c>
      <c r="AU147" s="15" t="s">
        <v>95</v>
      </c>
    </row>
    <row r="148" spans="2:65" s="12" customFormat="1">
      <c r="B148" s="153"/>
      <c r="D148" s="145" t="s">
        <v>227</v>
      </c>
      <c r="F148" s="154" t="s">
        <v>228</v>
      </c>
      <c r="H148" s="155">
        <v>4</v>
      </c>
      <c r="I148" s="156"/>
      <c r="L148" s="153"/>
      <c r="M148" s="157"/>
      <c r="T148" s="158"/>
      <c r="AT148" s="159" t="s">
        <v>227</v>
      </c>
      <c r="AU148" s="159" t="s">
        <v>95</v>
      </c>
      <c r="AV148" s="12" t="s">
        <v>97</v>
      </c>
      <c r="AW148" s="12" t="s">
        <v>15</v>
      </c>
      <c r="AX148" s="12" t="s">
        <v>95</v>
      </c>
      <c r="AY148" s="159" t="s">
        <v>141</v>
      </c>
    </row>
    <row r="149" spans="2:65" s="1" customFormat="1" ht="16.5" customHeight="1">
      <c r="B149" s="30"/>
      <c r="C149" s="131" t="s">
        <v>185</v>
      </c>
      <c r="D149" s="131" t="s">
        <v>144</v>
      </c>
      <c r="E149" s="132" t="s">
        <v>258</v>
      </c>
      <c r="F149" s="133" t="s">
        <v>259</v>
      </c>
      <c r="G149" s="134" t="s">
        <v>214</v>
      </c>
      <c r="H149" s="135">
        <v>4</v>
      </c>
      <c r="I149" s="136"/>
      <c r="J149" s="137">
        <f>ROUND(I149*H149,2)</f>
        <v>0</v>
      </c>
      <c r="K149" s="138"/>
      <c r="L149" s="30"/>
      <c r="M149" s="139"/>
      <c r="N149" s="140" t="s">
        <v>53</v>
      </c>
      <c r="P149" s="141">
        <f>O149*H149</f>
        <v>0</v>
      </c>
      <c r="Q149" s="141">
        <v>0</v>
      </c>
      <c r="R149" s="141">
        <f>Q149*H149</f>
        <v>0</v>
      </c>
      <c r="S149" s="141">
        <v>0</v>
      </c>
      <c r="T149" s="142">
        <f>S149*H149</f>
        <v>0</v>
      </c>
      <c r="AR149" s="143" t="s">
        <v>95</v>
      </c>
      <c r="AT149" s="143" t="s">
        <v>144</v>
      </c>
      <c r="AU149" s="143" t="s">
        <v>95</v>
      </c>
      <c r="AY149" s="15" t="s">
        <v>141</v>
      </c>
      <c r="BE149" s="144">
        <f>IF(N149="základní",J149,0)</f>
        <v>0</v>
      </c>
      <c r="BF149" s="144">
        <f>IF(N149="snížená",J149,0)</f>
        <v>0</v>
      </c>
      <c r="BG149" s="144">
        <f>IF(N149="zákl. přenesená",J149,0)</f>
        <v>0</v>
      </c>
      <c r="BH149" s="144">
        <f>IF(N149="sníž. přenesená",J149,0)</f>
        <v>0</v>
      </c>
      <c r="BI149" s="144">
        <f>IF(N149="nulová",J149,0)</f>
        <v>0</v>
      </c>
      <c r="BJ149" s="15" t="s">
        <v>95</v>
      </c>
      <c r="BK149" s="144">
        <f>ROUND(I149*H149,2)</f>
        <v>0</v>
      </c>
      <c r="BL149" s="15" t="s">
        <v>95</v>
      </c>
      <c r="BM149" s="143" t="s">
        <v>260</v>
      </c>
    </row>
    <row r="150" spans="2:65" s="1" customFormat="1" ht="68.25" customHeight="1">
      <c r="B150" s="30"/>
      <c r="D150" s="145" t="s">
        <v>150</v>
      </c>
      <c r="F150" s="146" t="s">
        <v>261</v>
      </c>
      <c r="I150" s="147"/>
      <c r="L150" s="30"/>
      <c r="M150" s="148"/>
      <c r="T150" s="54"/>
      <c r="AT150" s="15" t="s">
        <v>150</v>
      </c>
      <c r="AU150" s="15" t="s">
        <v>95</v>
      </c>
    </row>
    <row r="151" spans="2:65" s="1" customFormat="1" ht="29.25" customHeight="1">
      <c r="B151" s="30"/>
      <c r="D151" s="145" t="s">
        <v>155</v>
      </c>
      <c r="F151" s="149" t="s">
        <v>262</v>
      </c>
      <c r="I151" s="147"/>
      <c r="L151" s="30"/>
      <c r="M151" s="148"/>
      <c r="T151" s="54"/>
      <c r="AT151" s="15" t="s">
        <v>155</v>
      </c>
      <c r="AU151" s="15" t="s">
        <v>95</v>
      </c>
    </row>
    <row r="152" spans="2:65" s="12" customFormat="1">
      <c r="B152" s="153"/>
      <c r="D152" s="145" t="s">
        <v>227</v>
      </c>
      <c r="F152" s="154" t="s">
        <v>228</v>
      </c>
      <c r="H152" s="155">
        <v>4</v>
      </c>
      <c r="I152" s="156"/>
      <c r="L152" s="153"/>
      <c r="M152" s="157"/>
      <c r="T152" s="158"/>
      <c r="AT152" s="159" t="s">
        <v>227</v>
      </c>
      <c r="AU152" s="159" t="s">
        <v>95</v>
      </c>
      <c r="AV152" s="12" t="s">
        <v>97</v>
      </c>
      <c r="AW152" s="12" t="s">
        <v>15</v>
      </c>
      <c r="AX152" s="12" t="s">
        <v>95</v>
      </c>
      <c r="AY152" s="159" t="s">
        <v>141</v>
      </c>
    </row>
    <row r="153" spans="2:65" s="1" customFormat="1" ht="16.5" customHeight="1">
      <c r="B153" s="30"/>
      <c r="C153" s="131" t="s">
        <v>190</v>
      </c>
      <c r="D153" s="131" t="s">
        <v>144</v>
      </c>
      <c r="E153" s="132" t="s">
        <v>263</v>
      </c>
      <c r="F153" s="133" t="s">
        <v>264</v>
      </c>
      <c r="G153" s="134" t="s">
        <v>147</v>
      </c>
      <c r="H153" s="135">
        <v>4</v>
      </c>
      <c r="I153" s="136"/>
      <c r="J153" s="137">
        <f>ROUND(I153*H153,2)</f>
        <v>0</v>
      </c>
      <c r="K153" s="138"/>
      <c r="L153" s="30"/>
      <c r="M153" s="139"/>
      <c r="N153" s="140" t="s">
        <v>53</v>
      </c>
      <c r="P153" s="141">
        <f>O153*H153</f>
        <v>0</v>
      </c>
      <c r="Q153" s="141">
        <v>0</v>
      </c>
      <c r="R153" s="141">
        <f>Q153*H153</f>
        <v>0</v>
      </c>
      <c r="S153" s="141">
        <v>0</v>
      </c>
      <c r="T153" s="142">
        <f>S153*H153</f>
        <v>0</v>
      </c>
      <c r="AR153" s="143" t="s">
        <v>95</v>
      </c>
      <c r="AT153" s="143" t="s">
        <v>144</v>
      </c>
      <c r="AU153" s="143" t="s">
        <v>95</v>
      </c>
      <c r="AY153" s="15" t="s">
        <v>141</v>
      </c>
      <c r="BE153" s="144">
        <f>IF(N153="základní",J153,0)</f>
        <v>0</v>
      </c>
      <c r="BF153" s="144">
        <f>IF(N153="snížená",J153,0)</f>
        <v>0</v>
      </c>
      <c r="BG153" s="144">
        <f>IF(N153="zákl. přenesená",J153,0)</f>
        <v>0</v>
      </c>
      <c r="BH153" s="144">
        <f>IF(N153="sníž. přenesená",J153,0)</f>
        <v>0</v>
      </c>
      <c r="BI153" s="144">
        <f>IF(N153="nulová",J153,0)</f>
        <v>0</v>
      </c>
      <c r="BJ153" s="15" t="s">
        <v>95</v>
      </c>
      <c r="BK153" s="144">
        <f>ROUND(I153*H153,2)</f>
        <v>0</v>
      </c>
      <c r="BL153" s="15" t="s">
        <v>95</v>
      </c>
      <c r="BM153" s="143" t="s">
        <v>265</v>
      </c>
    </row>
    <row r="154" spans="2:65" s="1" customFormat="1" ht="39" customHeight="1">
      <c r="B154" s="30"/>
      <c r="D154" s="145" t="s">
        <v>150</v>
      </c>
      <c r="F154" s="146" t="s">
        <v>266</v>
      </c>
      <c r="I154" s="147"/>
      <c r="L154" s="30"/>
      <c r="M154" s="148"/>
      <c r="T154" s="54"/>
      <c r="AT154" s="15" t="s">
        <v>150</v>
      </c>
      <c r="AU154" s="15" t="s">
        <v>95</v>
      </c>
    </row>
    <row r="155" spans="2:65" s="1" customFormat="1" ht="19.5" customHeight="1">
      <c r="B155" s="30"/>
      <c r="D155" s="145" t="s">
        <v>155</v>
      </c>
      <c r="F155" s="149" t="s">
        <v>267</v>
      </c>
      <c r="I155" s="147"/>
      <c r="L155" s="30"/>
      <c r="M155" s="148"/>
      <c r="T155" s="54"/>
      <c r="AT155" s="15" t="s">
        <v>155</v>
      </c>
      <c r="AU155" s="15" t="s">
        <v>95</v>
      </c>
    </row>
    <row r="156" spans="2:65" s="12" customFormat="1">
      <c r="B156" s="153"/>
      <c r="D156" s="145" t="s">
        <v>227</v>
      </c>
      <c r="F156" s="154" t="s">
        <v>228</v>
      </c>
      <c r="H156" s="155">
        <v>4</v>
      </c>
      <c r="I156" s="156"/>
      <c r="L156" s="153"/>
      <c r="M156" s="157"/>
      <c r="T156" s="158"/>
      <c r="AT156" s="159" t="s">
        <v>227</v>
      </c>
      <c r="AU156" s="159" t="s">
        <v>95</v>
      </c>
      <c r="AV156" s="12" t="s">
        <v>97</v>
      </c>
      <c r="AW156" s="12" t="s">
        <v>15</v>
      </c>
      <c r="AX156" s="12" t="s">
        <v>95</v>
      </c>
      <c r="AY156" s="159" t="s">
        <v>141</v>
      </c>
    </row>
    <row r="157" spans="2:65" s="1" customFormat="1" ht="16.5" customHeight="1">
      <c r="B157" s="30"/>
      <c r="C157" s="131" t="s">
        <v>197</v>
      </c>
      <c r="D157" s="131" t="s">
        <v>144</v>
      </c>
      <c r="E157" s="132" t="s">
        <v>268</v>
      </c>
      <c r="F157" s="133" t="s">
        <v>269</v>
      </c>
      <c r="G157" s="134" t="s">
        <v>147</v>
      </c>
      <c r="H157" s="135">
        <v>4</v>
      </c>
      <c r="I157" s="136"/>
      <c r="J157" s="137">
        <f>ROUND(I157*H157,2)</f>
        <v>0</v>
      </c>
      <c r="K157" s="138"/>
      <c r="L157" s="30"/>
      <c r="M157" s="139"/>
      <c r="N157" s="140" t="s">
        <v>53</v>
      </c>
      <c r="P157" s="141">
        <f>O157*H157</f>
        <v>0</v>
      </c>
      <c r="Q157" s="141">
        <v>0</v>
      </c>
      <c r="R157" s="141">
        <f>Q157*H157</f>
        <v>0</v>
      </c>
      <c r="S157" s="141">
        <v>0</v>
      </c>
      <c r="T157" s="142">
        <f>S157*H157</f>
        <v>0</v>
      </c>
      <c r="AR157" s="143" t="s">
        <v>95</v>
      </c>
      <c r="AT157" s="143" t="s">
        <v>144</v>
      </c>
      <c r="AU157" s="143" t="s">
        <v>95</v>
      </c>
      <c r="AY157" s="15" t="s">
        <v>141</v>
      </c>
      <c r="BE157" s="144">
        <f>IF(N157="základní",J157,0)</f>
        <v>0</v>
      </c>
      <c r="BF157" s="144">
        <f>IF(N157="snížená",J157,0)</f>
        <v>0</v>
      </c>
      <c r="BG157" s="144">
        <f>IF(N157="zákl. přenesená",J157,0)</f>
        <v>0</v>
      </c>
      <c r="BH157" s="144">
        <f>IF(N157="sníž. přenesená",J157,0)</f>
        <v>0</v>
      </c>
      <c r="BI157" s="144">
        <f>IF(N157="nulová",J157,0)</f>
        <v>0</v>
      </c>
      <c r="BJ157" s="15" t="s">
        <v>95</v>
      </c>
      <c r="BK157" s="144">
        <f>ROUND(I157*H157,2)</f>
        <v>0</v>
      </c>
      <c r="BL157" s="15" t="s">
        <v>95</v>
      </c>
      <c r="BM157" s="143" t="s">
        <v>270</v>
      </c>
    </row>
    <row r="158" spans="2:65" s="1" customFormat="1" ht="48.75" customHeight="1">
      <c r="B158" s="30"/>
      <c r="D158" s="145" t="s">
        <v>150</v>
      </c>
      <c r="F158" s="146" t="s">
        <v>271</v>
      </c>
      <c r="I158" s="147"/>
      <c r="L158" s="30"/>
      <c r="M158" s="148"/>
      <c r="T158" s="54"/>
      <c r="AT158" s="15" t="s">
        <v>150</v>
      </c>
      <c r="AU158" s="15" t="s">
        <v>95</v>
      </c>
    </row>
    <row r="159" spans="2:65" s="1" customFormat="1" ht="29.25" customHeight="1">
      <c r="B159" s="30"/>
      <c r="D159" s="145" t="s">
        <v>155</v>
      </c>
      <c r="F159" s="149" t="s">
        <v>272</v>
      </c>
      <c r="I159" s="147"/>
      <c r="L159" s="30"/>
      <c r="M159" s="148"/>
      <c r="T159" s="54"/>
      <c r="AT159" s="15" t="s">
        <v>155</v>
      </c>
      <c r="AU159" s="15" t="s">
        <v>95</v>
      </c>
    </row>
    <row r="160" spans="2:65" s="12" customFormat="1">
      <c r="B160" s="153"/>
      <c r="D160" s="145" t="s">
        <v>227</v>
      </c>
      <c r="F160" s="154" t="s">
        <v>228</v>
      </c>
      <c r="H160" s="155">
        <v>4</v>
      </c>
      <c r="I160" s="156"/>
      <c r="L160" s="153"/>
      <c r="M160" s="157"/>
      <c r="T160" s="158"/>
      <c r="AT160" s="159" t="s">
        <v>227</v>
      </c>
      <c r="AU160" s="159" t="s">
        <v>95</v>
      </c>
      <c r="AV160" s="12" t="s">
        <v>97</v>
      </c>
      <c r="AW160" s="12" t="s">
        <v>15</v>
      </c>
      <c r="AX160" s="12" t="s">
        <v>95</v>
      </c>
      <c r="AY160" s="159" t="s">
        <v>141</v>
      </c>
    </row>
    <row r="161" spans="2:65" s="11" customFormat="1" ht="25.9" customHeight="1">
      <c r="B161" s="119"/>
      <c r="D161" s="120" t="s">
        <v>87</v>
      </c>
      <c r="E161" s="121" t="s">
        <v>102</v>
      </c>
      <c r="F161" s="121" t="s">
        <v>106</v>
      </c>
      <c r="I161" s="122"/>
      <c r="J161" s="123">
        <f>BK161</f>
        <v>0</v>
      </c>
      <c r="L161" s="119"/>
      <c r="M161" s="124"/>
      <c r="P161" s="125">
        <f>SUM(P162:P177)</f>
        <v>0</v>
      </c>
      <c r="R161" s="125">
        <f>SUM(R162:R177)</f>
        <v>0.84072000000000002</v>
      </c>
      <c r="T161" s="126">
        <f>SUM(T162:T177)</f>
        <v>0.74399999999999999</v>
      </c>
      <c r="AR161" s="120" t="s">
        <v>165</v>
      </c>
      <c r="AT161" s="127" t="s">
        <v>87</v>
      </c>
      <c r="AU161" s="127" t="s">
        <v>88</v>
      </c>
      <c r="AY161" s="120" t="s">
        <v>141</v>
      </c>
      <c r="BK161" s="128">
        <f>SUM(BK162:BK177)</f>
        <v>0</v>
      </c>
    </row>
    <row r="162" spans="2:65" s="1" customFormat="1" ht="24.2" customHeight="1">
      <c r="B162" s="30"/>
      <c r="C162" s="131" t="s">
        <v>203</v>
      </c>
      <c r="D162" s="131" t="s">
        <v>144</v>
      </c>
      <c r="E162" s="132" t="s">
        <v>273</v>
      </c>
      <c r="F162" s="133" t="s">
        <v>274</v>
      </c>
      <c r="G162" s="134" t="s">
        <v>275</v>
      </c>
      <c r="H162" s="135">
        <v>2.4</v>
      </c>
      <c r="I162" s="136"/>
      <c r="J162" s="137">
        <f>ROUND(I162*H162,2)</f>
        <v>0</v>
      </c>
      <c r="K162" s="138"/>
      <c r="L162" s="30"/>
      <c r="M162" s="139"/>
      <c r="N162" s="140" t="s">
        <v>53</v>
      </c>
      <c r="P162" s="141">
        <f>O162*H162</f>
        <v>0</v>
      </c>
      <c r="Q162" s="141">
        <v>0</v>
      </c>
      <c r="R162" s="141">
        <f>Q162*H162</f>
        <v>0</v>
      </c>
      <c r="S162" s="141">
        <v>0</v>
      </c>
      <c r="T162" s="142">
        <f>S162*H162</f>
        <v>0</v>
      </c>
      <c r="AR162" s="143" t="s">
        <v>95</v>
      </c>
      <c r="AT162" s="143" t="s">
        <v>144</v>
      </c>
      <c r="AU162" s="143" t="s">
        <v>95</v>
      </c>
      <c r="AY162" s="15" t="s">
        <v>141</v>
      </c>
      <c r="BE162" s="144">
        <f>IF(N162="základní",J162,0)</f>
        <v>0</v>
      </c>
      <c r="BF162" s="144">
        <f>IF(N162="snížená",J162,0)</f>
        <v>0</v>
      </c>
      <c r="BG162" s="144">
        <f>IF(N162="zákl. přenesená",J162,0)</f>
        <v>0</v>
      </c>
      <c r="BH162" s="144">
        <f>IF(N162="sníž. přenesená",J162,0)</f>
        <v>0</v>
      </c>
      <c r="BI162" s="144">
        <f>IF(N162="nulová",J162,0)</f>
        <v>0</v>
      </c>
      <c r="BJ162" s="15" t="s">
        <v>95</v>
      </c>
      <c r="BK162" s="144">
        <f>ROUND(I162*H162,2)</f>
        <v>0</v>
      </c>
      <c r="BL162" s="15" t="s">
        <v>95</v>
      </c>
      <c r="BM162" s="143" t="s">
        <v>276</v>
      </c>
    </row>
    <row r="163" spans="2:65" s="1" customFormat="1" ht="58.5" customHeight="1">
      <c r="B163" s="30"/>
      <c r="D163" s="145" t="s">
        <v>150</v>
      </c>
      <c r="F163" s="146" t="s">
        <v>277</v>
      </c>
      <c r="I163" s="147"/>
      <c r="L163" s="30"/>
      <c r="M163" s="148"/>
      <c r="T163" s="54"/>
      <c r="AT163" s="15" t="s">
        <v>150</v>
      </c>
      <c r="AU163" s="15" t="s">
        <v>95</v>
      </c>
    </row>
    <row r="164" spans="2:65" s="1" customFormat="1" ht="58.5" customHeight="1">
      <c r="B164" s="30"/>
      <c r="D164" s="145" t="s">
        <v>155</v>
      </c>
      <c r="F164" s="149" t="s">
        <v>278</v>
      </c>
      <c r="I164" s="147"/>
      <c r="L164" s="30"/>
      <c r="M164" s="148"/>
      <c r="T164" s="54"/>
      <c r="AT164" s="15" t="s">
        <v>155</v>
      </c>
      <c r="AU164" s="15" t="s">
        <v>95</v>
      </c>
    </row>
    <row r="165" spans="2:65" s="12" customFormat="1">
      <c r="B165" s="153"/>
      <c r="D165" s="145" t="s">
        <v>227</v>
      </c>
      <c r="E165" s="159"/>
      <c r="F165" s="154" t="s">
        <v>279</v>
      </c>
      <c r="H165" s="155">
        <v>2.4</v>
      </c>
      <c r="I165" s="156"/>
      <c r="L165" s="153"/>
      <c r="M165" s="157"/>
      <c r="T165" s="158"/>
      <c r="AT165" s="159" t="s">
        <v>227</v>
      </c>
      <c r="AU165" s="159" t="s">
        <v>95</v>
      </c>
      <c r="AV165" s="12" t="s">
        <v>97</v>
      </c>
      <c r="AW165" s="12" t="s">
        <v>45</v>
      </c>
      <c r="AX165" s="12" t="s">
        <v>95</v>
      </c>
      <c r="AY165" s="159" t="s">
        <v>141</v>
      </c>
    </row>
    <row r="166" spans="2:65" s="1" customFormat="1" ht="33" customHeight="1">
      <c r="B166" s="30"/>
      <c r="C166" s="131" t="s">
        <v>211</v>
      </c>
      <c r="D166" s="131" t="s">
        <v>144</v>
      </c>
      <c r="E166" s="132" t="s">
        <v>280</v>
      </c>
      <c r="F166" s="133" t="s">
        <v>281</v>
      </c>
      <c r="G166" s="134" t="s">
        <v>275</v>
      </c>
      <c r="H166" s="135">
        <v>24</v>
      </c>
      <c r="I166" s="136"/>
      <c r="J166" s="137">
        <f>ROUND(I166*H166,2)</f>
        <v>0</v>
      </c>
      <c r="K166" s="138"/>
      <c r="L166" s="30"/>
      <c r="M166" s="139"/>
      <c r="N166" s="140" t="s">
        <v>53</v>
      </c>
      <c r="P166" s="141">
        <f>O166*H166</f>
        <v>0</v>
      </c>
      <c r="Q166" s="141">
        <v>3.1E-2</v>
      </c>
      <c r="R166" s="141">
        <f>Q166*H166</f>
        <v>0.74399999999999999</v>
      </c>
      <c r="S166" s="141">
        <v>3.1E-2</v>
      </c>
      <c r="T166" s="142">
        <f>S166*H166</f>
        <v>0.74399999999999999</v>
      </c>
      <c r="AR166" s="143" t="s">
        <v>95</v>
      </c>
      <c r="AT166" s="143" t="s">
        <v>144</v>
      </c>
      <c r="AU166" s="143" t="s">
        <v>95</v>
      </c>
      <c r="AY166" s="15" t="s">
        <v>141</v>
      </c>
      <c r="BE166" s="144">
        <f>IF(N166="základní",J166,0)</f>
        <v>0</v>
      </c>
      <c r="BF166" s="144">
        <f>IF(N166="snížená",J166,0)</f>
        <v>0</v>
      </c>
      <c r="BG166" s="144">
        <f>IF(N166="zákl. přenesená",J166,0)</f>
        <v>0</v>
      </c>
      <c r="BH166" s="144">
        <f>IF(N166="sníž. přenesená",J166,0)</f>
        <v>0</v>
      </c>
      <c r="BI166" s="144">
        <f>IF(N166="nulová",J166,0)</f>
        <v>0</v>
      </c>
      <c r="BJ166" s="15" t="s">
        <v>95</v>
      </c>
      <c r="BK166" s="144">
        <f>ROUND(I166*H166,2)</f>
        <v>0</v>
      </c>
      <c r="BL166" s="15" t="s">
        <v>95</v>
      </c>
      <c r="BM166" s="143" t="s">
        <v>282</v>
      </c>
    </row>
    <row r="167" spans="2:65" s="1" customFormat="1" ht="68.25" customHeight="1">
      <c r="B167" s="30"/>
      <c r="D167" s="145" t="s">
        <v>150</v>
      </c>
      <c r="F167" s="146" t="s">
        <v>283</v>
      </c>
      <c r="I167" s="147"/>
      <c r="L167" s="30"/>
      <c r="M167" s="148"/>
      <c r="T167" s="54"/>
      <c r="AT167" s="15" t="s">
        <v>150</v>
      </c>
      <c r="AU167" s="15" t="s">
        <v>95</v>
      </c>
    </row>
    <row r="168" spans="2:65" s="1" customFormat="1" ht="29.25" customHeight="1">
      <c r="B168" s="30"/>
      <c r="D168" s="145" t="s">
        <v>155</v>
      </c>
      <c r="F168" s="149" t="s">
        <v>284</v>
      </c>
      <c r="I168" s="147"/>
      <c r="L168" s="30"/>
      <c r="M168" s="148"/>
      <c r="T168" s="54"/>
      <c r="AT168" s="15" t="s">
        <v>155</v>
      </c>
      <c r="AU168" s="15" t="s">
        <v>95</v>
      </c>
    </row>
    <row r="169" spans="2:65" s="12" customFormat="1">
      <c r="B169" s="153"/>
      <c r="D169" s="145" t="s">
        <v>227</v>
      </c>
      <c r="E169" s="159"/>
      <c r="F169" s="154" t="s">
        <v>285</v>
      </c>
      <c r="H169" s="155">
        <v>24</v>
      </c>
      <c r="I169" s="156"/>
      <c r="L169" s="153"/>
      <c r="M169" s="157"/>
      <c r="T169" s="158"/>
      <c r="AT169" s="159" t="s">
        <v>227</v>
      </c>
      <c r="AU169" s="159" t="s">
        <v>95</v>
      </c>
      <c r="AV169" s="12" t="s">
        <v>97</v>
      </c>
      <c r="AW169" s="12" t="s">
        <v>45</v>
      </c>
      <c r="AX169" s="12" t="s">
        <v>95</v>
      </c>
      <c r="AY169" s="159" t="s">
        <v>141</v>
      </c>
    </row>
    <row r="170" spans="2:65" s="1" customFormat="1" ht="24.2" customHeight="1">
      <c r="B170" s="30"/>
      <c r="C170" s="131" t="s">
        <v>286</v>
      </c>
      <c r="D170" s="131" t="s">
        <v>144</v>
      </c>
      <c r="E170" s="132" t="s">
        <v>287</v>
      </c>
      <c r="F170" s="133" t="s">
        <v>288</v>
      </c>
      <c r="G170" s="134" t="s">
        <v>275</v>
      </c>
      <c r="H170" s="135">
        <v>24</v>
      </c>
      <c r="I170" s="136"/>
      <c r="J170" s="137">
        <f>ROUND(I170*H170,2)</f>
        <v>0</v>
      </c>
      <c r="K170" s="138"/>
      <c r="L170" s="30"/>
      <c r="M170" s="139"/>
      <c r="N170" s="140" t="s">
        <v>53</v>
      </c>
      <c r="P170" s="141">
        <f>O170*H170</f>
        <v>0</v>
      </c>
      <c r="Q170" s="141">
        <v>0</v>
      </c>
      <c r="R170" s="141">
        <f>Q170*H170</f>
        <v>0</v>
      </c>
      <c r="S170" s="141">
        <v>0</v>
      </c>
      <c r="T170" s="142">
        <f>S170*H170</f>
        <v>0</v>
      </c>
      <c r="AR170" s="143" t="s">
        <v>95</v>
      </c>
      <c r="AT170" s="143" t="s">
        <v>144</v>
      </c>
      <c r="AU170" s="143" t="s">
        <v>95</v>
      </c>
      <c r="AY170" s="15" t="s">
        <v>141</v>
      </c>
      <c r="BE170" s="144">
        <f>IF(N170="základní",J170,0)</f>
        <v>0</v>
      </c>
      <c r="BF170" s="144">
        <f>IF(N170="snížená",J170,0)</f>
        <v>0</v>
      </c>
      <c r="BG170" s="144">
        <f>IF(N170="zákl. přenesená",J170,0)</f>
        <v>0</v>
      </c>
      <c r="BH170" s="144">
        <f>IF(N170="sníž. přenesená",J170,0)</f>
        <v>0</v>
      </c>
      <c r="BI170" s="144">
        <f>IF(N170="nulová",J170,0)</f>
        <v>0</v>
      </c>
      <c r="BJ170" s="15" t="s">
        <v>95</v>
      </c>
      <c r="BK170" s="144">
        <f>ROUND(I170*H170,2)</f>
        <v>0</v>
      </c>
      <c r="BL170" s="15" t="s">
        <v>95</v>
      </c>
      <c r="BM170" s="143" t="s">
        <v>289</v>
      </c>
    </row>
    <row r="171" spans="2:65" s="1" customFormat="1" ht="58.5" customHeight="1">
      <c r="B171" s="30"/>
      <c r="D171" s="145" t="s">
        <v>150</v>
      </c>
      <c r="F171" s="146" t="s">
        <v>290</v>
      </c>
      <c r="I171" s="147"/>
      <c r="L171" s="30"/>
      <c r="M171" s="148"/>
      <c r="T171" s="54"/>
      <c r="AT171" s="15" t="s">
        <v>150</v>
      </c>
      <c r="AU171" s="15" t="s">
        <v>95</v>
      </c>
    </row>
    <row r="172" spans="2:65" s="1" customFormat="1" ht="58.5" customHeight="1">
      <c r="B172" s="30"/>
      <c r="D172" s="145" t="s">
        <v>155</v>
      </c>
      <c r="F172" s="149" t="s">
        <v>291</v>
      </c>
      <c r="I172" s="147"/>
      <c r="L172" s="30"/>
      <c r="M172" s="148"/>
      <c r="T172" s="54"/>
      <c r="AT172" s="15" t="s">
        <v>155</v>
      </c>
      <c r="AU172" s="15" t="s">
        <v>95</v>
      </c>
    </row>
    <row r="173" spans="2:65" s="12" customFormat="1">
      <c r="B173" s="153"/>
      <c r="D173" s="145" t="s">
        <v>227</v>
      </c>
      <c r="E173" s="159"/>
      <c r="F173" s="154" t="s">
        <v>285</v>
      </c>
      <c r="H173" s="155">
        <v>24</v>
      </c>
      <c r="I173" s="156"/>
      <c r="L173" s="153"/>
      <c r="M173" s="157"/>
      <c r="T173" s="158"/>
      <c r="AT173" s="159" t="s">
        <v>227</v>
      </c>
      <c r="AU173" s="159" t="s">
        <v>95</v>
      </c>
      <c r="AV173" s="12" t="s">
        <v>97</v>
      </c>
      <c r="AW173" s="12" t="s">
        <v>45</v>
      </c>
      <c r="AX173" s="12" t="s">
        <v>88</v>
      </c>
      <c r="AY173" s="159" t="s">
        <v>141</v>
      </c>
    </row>
    <row r="174" spans="2:65" s="1" customFormat="1" ht="21.75" customHeight="1">
      <c r="B174" s="30"/>
      <c r="C174" s="131" t="s">
        <v>292</v>
      </c>
      <c r="D174" s="131" t="s">
        <v>144</v>
      </c>
      <c r="E174" s="132" t="s">
        <v>293</v>
      </c>
      <c r="F174" s="133" t="s">
        <v>294</v>
      </c>
      <c r="G174" s="134" t="s">
        <v>275</v>
      </c>
      <c r="H174" s="135">
        <v>24</v>
      </c>
      <c r="I174" s="136"/>
      <c r="J174" s="137">
        <f>ROUND(I174*H174,2)</f>
        <v>0</v>
      </c>
      <c r="K174" s="138"/>
      <c r="L174" s="30"/>
      <c r="M174" s="139"/>
      <c r="N174" s="140" t="s">
        <v>53</v>
      </c>
      <c r="P174" s="141">
        <f>O174*H174</f>
        <v>0</v>
      </c>
      <c r="Q174" s="141">
        <v>4.0299999999999997E-3</v>
      </c>
      <c r="R174" s="141">
        <f>Q174*H174</f>
        <v>9.672E-2</v>
      </c>
      <c r="S174" s="141">
        <v>0</v>
      </c>
      <c r="T174" s="142">
        <f>S174*H174</f>
        <v>0</v>
      </c>
      <c r="AR174" s="143" t="s">
        <v>95</v>
      </c>
      <c r="AT174" s="143" t="s">
        <v>144</v>
      </c>
      <c r="AU174" s="143" t="s">
        <v>95</v>
      </c>
      <c r="AY174" s="15" t="s">
        <v>141</v>
      </c>
      <c r="BE174" s="144">
        <f>IF(N174="základní",J174,0)</f>
        <v>0</v>
      </c>
      <c r="BF174" s="144">
        <f>IF(N174="snížená",J174,0)</f>
        <v>0</v>
      </c>
      <c r="BG174" s="144">
        <f>IF(N174="zákl. přenesená",J174,0)</f>
        <v>0</v>
      </c>
      <c r="BH174" s="144">
        <f>IF(N174="sníž. přenesená",J174,0)</f>
        <v>0</v>
      </c>
      <c r="BI174" s="144">
        <f>IF(N174="nulová",J174,0)</f>
        <v>0</v>
      </c>
      <c r="BJ174" s="15" t="s">
        <v>95</v>
      </c>
      <c r="BK174" s="144">
        <f>ROUND(I174*H174,2)</f>
        <v>0</v>
      </c>
      <c r="BL174" s="15" t="s">
        <v>95</v>
      </c>
      <c r="BM174" s="143" t="s">
        <v>295</v>
      </c>
    </row>
    <row r="175" spans="2:65" s="1" customFormat="1" ht="19.5" customHeight="1">
      <c r="B175" s="30"/>
      <c r="D175" s="145" t="s">
        <v>150</v>
      </c>
      <c r="F175" s="146" t="s">
        <v>296</v>
      </c>
      <c r="I175" s="147"/>
      <c r="L175" s="30"/>
      <c r="M175" s="148"/>
      <c r="T175" s="54"/>
      <c r="AT175" s="15" t="s">
        <v>150</v>
      </c>
      <c r="AU175" s="15" t="s">
        <v>95</v>
      </c>
    </row>
    <row r="176" spans="2:65" s="1" customFormat="1" ht="29.25" customHeight="1">
      <c r="B176" s="30"/>
      <c r="D176" s="145" t="s">
        <v>155</v>
      </c>
      <c r="F176" s="149" t="s">
        <v>297</v>
      </c>
      <c r="I176" s="147"/>
      <c r="L176" s="30"/>
      <c r="M176" s="148"/>
      <c r="T176" s="54"/>
      <c r="AT176" s="15" t="s">
        <v>155</v>
      </c>
      <c r="AU176" s="15" t="s">
        <v>95</v>
      </c>
    </row>
    <row r="177" spans="2:65" s="12" customFormat="1">
      <c r="B177" s="153"/>
      <c r="D177" s="145" t="s">
        <v>227</v>
      </c>
      <c r="E177" s="159"/>
      <c r="F177" s="154" t="s">
        <v>285</v>
      </c>
      <c r="H177" s="155">
        <v>24</v>
      </c>
      <c r="I177" s="156"/>
      <c r="L177" s="153"/>
      <c r="M177" s="157"/>
      <c r="T177" s="158"/>
      <c r="AT177" s="159" t="s">
        <v>227</v>
      </c>
      <c r="AU177" s="159" t="s">
        <v>95</v>
      </c>
      <c r="AV177" s="12" t="s">
        <v>97</v>
      </c>
      <c r="AW177" s="12" t="s">
        <v>45</v>
      </c>
      <c r="AX177" s="12" t="s">
        <v>95</v>
      </c>
      <c r="AY177" s="159" t="s">
        <v>141</v>
      </c>
    </row>
    <row r="178" spans="2:65" s="11" customFormat="1" ht="25.9" customHeight="1">
      <c r="B178" s="119"/>
      <c r="D178" s="120" t="s">
        <v>87</v>
      </c>
      <c r="E178" s="121" t="s">
        <v>105</v>
      </c>
      <c r="F178" s="121" t="s">
        <v>298</v>
      </c>
      <c r="I178" s="122"/>
      <c r="J178" s="123">
        <f>BK178</f>
        <v>0</v>
      </c>
      <c r="L178" s="119"/>
      <c r="M178" s="124"/>
      <c r="P178" s="125">
        <f>SUM(P179:P188)</f>
        <v>0</v>
      </c>
      <c r="R178" s="125">
        <f>SUM(R179:R188)</f>
        <v>0</v>
      </c>
      <c r="T178" s="126">
        <f>SUM(T179:T188)</f>
        <v>0</v>
      </c>
      <c r="AR178" s="120" t="s">
        <v>165</v>
      </c>
      <c r="AT178" s="127" t="s">
        <v>87</v>
      </c>
      <c r="AU178" s="127" t="s">
        <v>88</v>
      </c>
      <c r="AY178" s="120" t="s">
        <v>141</v>
      </c>
      <c r="BK178" s="128">
        <f>SUM(BK179:BK188)</f>
        <v>0</v>
      </c>
    </row>
    <row r="179" spans="2:65" s="1" customFormat="1" ht="16.5" customHeight="1">
      <c r="B179" s="30"/>
      <c r="C179" s="131" t="s">
        <v>19</v>
      </c>
      <c r="D179" s="131" t="s">
        <v>144</v>
      </c>
      <c r="E179" s="132" t="s">
        <v>299</v>
      </c>
      <c r="F179" s="133" t="s">
        <v>300</v>
      </c>
      <c r="G179" s="134" t="s">
        <v>214</v>
      </c>
      <c r="H179" s="135">
        <v>1</v>
      </c>
      <c r="I179" s="136"/>
      <c r="J179" s="137">
        <f>ROUND(I179*H179,2)</f>
        <v>0</v>
      </c>
      <c r="K179" s="138"/>
      <c r="L179" s="30"/>
      <c r="M179" s="139"/>
      <c r="N179" s="140" t="s">
        <v>53</v>
      </c>
      <c r="P179" s="141">
        <f>O179*H179</f>
        <v>0</v>
      </c>
      <c r="Q179" s="141">
        <v>0</v>
      </c>
      <c r="R179" s="141">
        <f>Q179*H179</f>
        <v>0</v>
      </c>
      <c r="S179" s="141">
        <v>0</v>
      </c>
      <c r="T179" s="142">
        <f>S179*H179</f>
        <v>0</v>
      </c>
      <c r="AR179" s="143" t="s">
        <v>148</v>
      </c>
      <c r="AT179" s="143" t="s">
        <v>144</v>
      </c>
      <c r="AU179" s="143" t="s">
        <v>95</v>
      </c>
      <c r="AY179" s="15" t="s">
        <v>141</v>
      </c>
      <c r="BE179" s="144">
        <f>IF(N179="základní",J179,0)</f>
        <v>0</v>
      </c>
      <c r="BF179" s="144">
        <f>IF(N179="snížená",J179,0)</f>
        <v>0</v>
      </c>
      <c r="BG179" s="144">
        <f>IF(N179="zákl. přenesená",J179,0)</f>
        <v>0</v>
      </c>
      <c r="BH179" s="144">
        <f>IF(N179="sníž. přenesená",J179,0)</f>
        <v>0</v>
      </c>
      <c r="BI179" s="144">
        <f>IF(N179="nulová",J179,0)</f>
        <v>0</v>
      </c>
      <c r="BJ179" s="15" t="s">
        <v>95</v>
      </c>
      <c r="BK179" s="144">
        <f>ROUND(I179*H179,2)</f>
        <v>0</v>
      </c>
      <c r="BL179" s="15" t="s">
        <v>148</v>
      </c>
      <c r="BM179" s="143" t="s">
        <v>301</v>
      </c>
    </row>
    <row r="180" spans="2:65" s="1" customFormat="1" ht="39" customHeight="1">
      <c r="B180" s="30"/>
      <c r="D180" s="145" t="s">
        <v>150</v>
      </c>
      <c r="F180" s="146" t="s">
        <v>302</v>
      </c>
      <c r="I180" s="147"/>
      <c r="L180" s="30"/>
      <c r="M180" s="148"/>
      <c r="T180" s="54"/>
      <c r="AT180" s="15" t="s">
        <v>150</v>
      </c>
      <c r="AU180" s="15" t="s">
        <v>95</v>
      </c>
    </row>
    <row r="181" spans="2:65" s="1" customFormat="1" ht="19.5" customHeight="1">
      <c r="B181" s="30"/>
      <c r="D181" s="145" t="s">
        <v>155</v>
      </c>
      <c r="F181" s="149" t="s">
        <v>303</v>
      </c>
      <c r="I181" s="147"/>
      <c r="L181" s="30"/>
      <c r="M181" s="148"/>
      <c r="T181" s="54"/>
      <c r="AT181" s="15" t="s">
        <v>155</v>
      </c>
      <c r="AU181" s="15" t="s">
        <v>95</v>
      </c>
    </row>
    <row r="182" spans="2:65" s="1" customFormat="1" ht="16.5" customHeight="1">
      <c r="B182" s="30"/>
      <c r="C182" s="131" t="s">
        <v>304</v>
      </c>
      <c r="D182" s="131" t="s">
        <v>144</v>
      </c>
      <c r="E182" s="132" t="s">
        <v>305</v>
      </c>
      <c r="F182" s="133" t="s">
        <v>306</v>
      </c>
      <c r="G182" s="134" t="s">
        <v>147</v>
      </c>
      <c r="H182" s="135">
        <v>4</v>
      </c>
      <c r="I182" s="136"/>
      <c r="J182" s="137">
        <f>ROUND(I182*H182,2)</f>
        <v>0</v>
      </c>
      <c r="K182" s="138"/>
      <c r="L182" s="30"/>
      <c r="M182" s="139"/>
      <c r="N182" s="140" t="s">
        <v>53</v>
      </c>
      <c r="P182" s="141">
        <f>O182*H182</f>
        <v>0</v>
      </c>
      <c r="Q182" s="141">
        <v>0</v>
      </c>
      <c r="R182" s="141">
        <f>Q182*H182</f>
        <v>0</v>
      </c>
      <c r="S182" s="141">
        <v>0</v>
      </c>
      <c r="T182" s="142">
        <f>S182*H182</f>
        <v>0</v>
      </c>
      <c r="AR182" s="143" t="s">
        <v>148</v>
      </c>
      <c r="AT182" s="143" t="s">
        <v>144</v>
      </c>
      <c r="AU182" s="143" t="s">
        <v>95</v>
      </c>
      <c r="AY182" s="15" t="s">
        <v>141</v>
      </c>
      <c r="BE182" s="144">
        <f>IF(N182="základní",J182,0)</f>
        <v>0</v>
      </c>
      <c r="BF182" s="144">
        <f>IF(N182="snížená",J182,0)</f>
        <v>0</v>
      </c>
      <c r="BG182" s="144">
        <f>IF(N182="zákl. přenesená",J182,0)</f>
        <v>0</v>
      </c>
      <c r="BH182" s="144">
        <f>IF(N182="sníž. přenesená",J182,0)</f>
        <v>0</v>
      </c>
      <c r="BI182" s="144">
        <f>IF(N182="nulová",J182,0)</f>
        <v>0</v>
      </c>
      <c r="BJ182" s="15" t="s">
        <v>95</v>
      </c>
      <c r="BK182" s="144">
        <f>ROUND(I182*H182,2)</f>
        <v>0</v>
      </c>
      <c r="BL182" s="15" t="s">
        <v>148</v>
      </c>
      <c r="BM182" s="143" t="s">
        <v>307</v>
      </c>
    </row>
    <row r="183" spans="2:65" s="1" customFormat="1" ht="19.5" customHeight="1">
      <c r="B183" s="30"/>
      <c r="D183" s="145" t="s">
        <v>150</v>
      </c>
      <c r="F183" s="146" t="s">
        <v>308</v>
      </c>
      <c r="I183" s="147"/>
      <c r="L183" s="30"/>
      <c r="M183" s="148"/>
      <c r="T183" s="54"/>
      <c r="AT183" s="15" t="s">
        <v>150</v>
      </c>
      <c r="AU183" s="15" t="s">
        <v>95</v>
      </c>
    </row>
    <row r="184" spans="2:65" s="1" customFormat="1" ht="29.25" customHeight="1">
      <c r="B184" s="30"/>
      <c r="D184" s="145" t="s">
        <v>155</v>
      </c>
      <c r="F184" s="149" t="s">
        <v>309</v>
      </c>
      <c r="I184" s="147"/>
      <c r="L184" s="30"/>
      <c r="M184" s="148"/>
      <c r="T184" s="54"/>
      <c r="AT184" s="15" t="s">
        <v>155</v>
      </c>
      <c r="AU184" s="15" t="s">
        <v>95</v>
      </c>
    </row>
    <row r="185" spans="2:65" s="12" customFormat="1">
      <c r="B185" s="153"/>
      <c r="D185" s="145" t="s">
        <v>227</v>
      </c>
      <c r="F185" s="154" t="s">
        <v>228</v>
      </c>
      <c r="H185" s="155">
        <v>4</v>
      </c>
      <c r="I185" s="156"/>
      <c r="L185" s="153"/>
      <c r="M185" s="157"/>
      <c r="T185" s="158"/>
      <c r="AT185" s="159" t="s">
        <v>227</v>
      </c>
      <c r="AU185" s="159" t="s">
        <v>95</v>
      </c>
      <c r="AV185" s="12" t="s">
        <v>97</v>
      </c>
      <c r="AW185" s="12" t="s">
        <v>15</v>
      </c>
      <c r="AX185" s="12" t="s">
        <v>95</v>
      </c>
      <c r="AY185" s="159" t="s">
        <v>141</v>
      </c>
    </row>
    <row r="186" spans="2:65" s="1" customFormat="1" ht="24.2" customHeight="1">
      <c r="B186" s="30"/>
      <c r="C186" s="131" t="s">
        <v>310</v>
      </c>
      <c r="D186" s="131" t="s">
        <v>144</v>
      </c>
      <c r="E186" s="132" t="s">
        <v>311</v>
      </c>
      <c r="F186" s="133" t="s">
        <v>312</v>
      </c>
      <c r="G186" s="134" t="s">
        <v>147</v>
      </c>
      <c r="H186" s="135">
        <v>1</v>
      </c>
      <c r="I186" s="136"/>
      <c r="J186" s="137">
        <f>ROUND(I186*H186,2)</f>
        <v>0</v>
      </c>
      <c r="K186" s="138"/>
      <c r="L186" s="30"/>
      <c r="M186" s="139"/>
      <c r="N186" s="140" t="s">
        <v>53</v>
      </c>
      <c r="P186" s="141">
        <f>O186*H186</f>
        <v>0</v>
      </c>
      <c r="Q186" s="141">
        <v>0</v>
      </c>
      <c r="R186" s="141">
        <f>Q186*H186</f>
        <v>0</v>
      </c>
      <c r="S186" s="141">
        <v>0</v>
      </c>
      <c r="T186" s="142">
        <f>S186*H186</f>
        <v>0</v>
      </c>
      <c r="AR186" s="143" t="s">
        <v>148</v>
      </c>
      <c r="AT186" s="143" t="s">
        <v>144</v>
      </c>
      <c r="AU186" s="143" t="s">
        <v>95</v>
      </c>
      <c r="AY186" s="15" t="s">
        <v>141</v>
      </c>
      <c r="BE186" s="144">
        <f>IF(N186="základní",J186,0)</f>
        <v>0</v>
      </c>
      <c r="BF186" s="144">
        <f>IF(N186="snížená",J186,0)</f>
        <v>0</v>
      </c>
      <c r="BG186" s="144">
        <f>IF(N186="zákl. přenesená",J186,0)</f>
        <v>0</v>
      </c>
      <c r="BH186" s="144">
        <f>IF(N186="sníž. přenesená",J186,0)</f>
        <v>0</v>
      </c>
      <c r="BI186" s="144">
        <f>IF(N186="nulová",J186,0)</f>
        <v>0</v>
      </c>
      <c r="BJ186" s="15" t="s">
        <v>95</v>
      </c>
      <c r="BK186" s="144">
        <f>ROUND(I186*H186,2)</f>
        <v>0</v>
      </c>
      <c r="BL186" s="15" t="s">
        <v>148</v>
      </c>
      <c r="BM186" s="143" t="s">
        <v>313</v>
      </c>
    </row>
    <row r="187" spans="2:65" s="1" customFormat="1" ht="78" customHeight="1">
      <c r="B187" s="30"/>
      <c r="D187" s="145" t="s">
        <v>150</v>
      </c>
      <c r="F187" s="146" t="s">
        <v>314</v>
      </c>
      <c r="I187" s="147"/>
      <c r="L187" s="30"/>
      <c r="M187" s="148"/>
      <c r="T187" s="54"/>
      <c r="AT187" s="15" t="s">
        <v>150</v>
      </c>
      <c r="AU187" s="15" t="s">
        <v>95</v>
      </c>
    </row>
    <row r="188" spans="2:65" s="1" customFormat="1" ht="19.5" customHeight="1">
      <c r="B188" s="30"/>
      <c r="D188" s="145" t="s">
        <v>155</v>
      </c>
      <c r="F188" s="149" t="s">
        <v>315</v>
      </c>
      <c r="I188" s="147"/>
      <c r="L188" s="30"/>
      <c r="M188" s="150"/>
      <c r="N188" s="151"/>
      <c r="O188" s="151"/>
      <c r="P188" s="151"/>
      <c r="Q188" s="151"/>
      <c r="R188" s="151"/>
      <c r="S188" s="151"/>
      <c r="T188" s="152"/>
      <c r="AT188" s="15" t="s">
        <v>155</v>
      </c>
      <c r="AU188" s="15" t="s">
        <v>95</v>
      </c>
    </row>
    <row r="189" spans="2:65" s="1" customFormat="1" ht="6.95" customHeight="1">
      <c r="B189" s="42"/>
      <c r="C189" s="43"/>
      <c r="D189" s="43"/>
      <c r="E189" s="43"/>
      <c r="F189" s="43"/>
      <c r="G189" s="43"/>
      <c r="H189" s="43"/>
      <c r="I189" s="43"/>
      <c r="J189" s="43"/>
      <c r="K189" s="43"/>
      <c r="L189" s="30"/>
    </row>
  </sheetData>
  <autoFilter ref="C118:K188" xr:uid="{00000000-0009-0000-0000-000003000000}"/>
  <mergeCells count="9">
    <mergeCell ref="L2:V2"/>
    <mergeCell ref="E85:H85"/>
    <mergeCell ref="E7:H7"/>
    <mergeCell ref="E87:H87"/>
    <mergeCell ref="E111:H111"/>
    <mergeCell ref="E27:H27"/>
    <mergeCell ref="E18:H18"/>
    <mergeCell ref="E9:H9"/>
    <mergeCell ref="E109:H10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9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2" spans="2:46" ht="36.950000000000003" customHeight="1">
      <c r="L2" s="210"/>
      <c r="M2" s="210"/>
      <c r="N2" s="210"/>
      <c r="O2" s="210"/>
      <c r="P2" s="210"/>
      <c r="Q2" s="210"/>
      <c r="R2" s="210"/>
      <c r="S2" s="210"/>
      <c r="T2" s="210"/>
      <c r="U2" s="210"/>
      <c r="V2" s="210"/>
      <c r="AT2" s="15" t="s">
        <v>104</v>
      </c>
    </row>
    <row r="3" spans="2:46" ht="6.95" hidden="1" customHeight="1">
      <c r="B3" s="16"/>
      <c r="C3" s="17"/>
      <c r="D3" s="17"/>
      <c r="E3" s="17"/>
      <c r="F3" s="17"/>
      <c r="G3" s="17"/>
      <c r="H3" s="17"/>
      <c r="I3" s="17"/>
      <c r="J3" s="17"/>
      <c r="K3" s="17"/>
      <c r="L3" s="18"/>
      <c r="AT3" s="15" t="s">
        <v>97</v>
      </c>
    </row>
    <row r="4" spans="2:46" ht="24.95" hidden="1" customHeight="1">
      <c r="B4" s="18"/>
      <c r="D4" s="19" t="s">
        <v>112</v>
      </c>
      <c r="L4" s="18"/>
      <c r="M4" s="86" t="s">
        <v>21</v>
      </c>
      <c r="AT4" s="15" t="s">
        <v>15</v>
      </c>
    </row>
    <row r="5" spans="2:46" ht="6.95" hidden="1" customHeight="1">
      <c r="B5" s="18"/>
      <c r="L5" s="18"/>
    </row>
    <row r="6" spans="2:46" ht="12" hidden="1" customHeight="1">
      <c r="B6" s="18"/>
      <c r="D6" s="25" t="s">
        <v>27</v>
      </c>
      <c r="L6" s="18"/>
    </row>
    <row r="7" spans="2:46" ht="16.5" hidden="1" customHeight="1">
      <c r="B7" s="18"/>
      <c r="E7" s="246" t="str">
        <f>'Rekapitulace stavby'!K6</f>
        <v>VD Klecany - oprava technologie levého jezového pole</v>
      </c>
      <c r="F7" s="210"/>
      <c r="G7" s="210"/>
      <c r="H7" s="210"/>
      <c r="L7" s="18"/>
    </row>
    <row r="8" spans="2:46" s="1" customFormat="1" ht="12" hidden="1" customHeight="1">
      <c r="B8" s="30"/>
      <c r="D8" s="25" t="s">
        <v>113</v>
      </c>
      <c r="L8" s="30"/>
    </row>
    <row r="9" spans="2:46" s="1" customFormat="1" ht="16.5" hidden="1" customHeight="1">
      <c r="B9" s="30"/>
      <c r="E9" s="221" t="s">
        <v>316</v>
      </c>
      <c r="F9" s="219"/>
      <c r="G9" s="219"/>
      <c r="H9" s="219"/>
      <c r="L9" s="30"/>
    </row>
    <row r="10" spans="2:46" s="1" customFormat="1" hidden="1">
      <c r="B10" s="30"/>
      <c r="L10" s="30"/>
    </row>
    <row r="11" spans="2:46" s="1" customFormat="1" ht="12" hidden="1" customHeight="1">
      <c r="B11" s="30"/>
      <c r="D11" s="25" t="s">
        <v>29</v>
      </c>
      <c r="F11" s="23"/>
      <c r="I11" s="25" t="s">
        <v>30</v>
      </c>
      <c r="J11" s="23"/>
      <c r="L11" s="30"/>
    </row>
    <row r="12" spans="2:46" s="1" customFormat="1" ht="12" hidden="1" customHeight="1">
      <c r="B12" s="30"/>
      <c r="D12" s="25" t="s">
        <v>31</v>
      </c>
      <c r="F12" s="23" t="s">
        <v>32</v>
      </c>
      <c r="I12" s="25" t="s">
        <v>33</v>
      </c>
      <c r="J12" s="50" t="str">
        <f>'Rekapitulace stavby'!AN8</f>
        <v>30. 6. 2025</v>
      </c>
      <c r="L12" s="30"/>
    </row>
    <row r="13" spans="2:46" s="1" customFormat="1" ht="10.9" hidden="1" customHeight="1">
      <c r="B13" s="30"/>
      <c r="L13" s="30"/>
    </row>
    <row r="14" spans="2:46" s="1" customFormat="1" ht="12" hidden="1" customHeight="1">
      <c r="B14" s="30"/>
      <c r="D14" s="25" t="s">
        <v>35</v>
      </c>
      <c r="I14" s="25" t="s">
        <v>36</v>
      </c>
      <c r="J14" s="23" t="s">
        <v>37</v>
      </c>
      <c r="L14" s="30"/>
    </row>
    <row r="15" spans="2:46" s="1" customFormat="1" ht="18" hidden="1" customHeight="1">
      <c r="B15" s="30"/>
      <c r="E15" s="23" t="s">
        <v>38</v>
      </c>
      <c r="I15" s="25" t="s">
        <v>39</v>
      </c>
      <c r="J15" s="23"/>
      <c r="L15" s="30"/>
    </row>
    <row r="16" spans="2:46" s="1" customFormat="1" ht="6.95" hidden="1" customHeight="1">
      <c r="B16" s="30"/>
      <c r="L16" s="30"/>
    </row>
    <row r="17" spans="2:12" s="1" customFormat="1" ht="12" hidden="1" customHeight="1">
      <c r="B17" s="30"/>
      <c r="D17" s="25" t="s">
        <v>40</v>
      </c>
      <c r="I17" s="25" t="s">
        <v>36</v>
      </c>
      <c r="J17" s="26" t="str">
        <f>'Rekapitulace stavby'!AN13</f>
        <v>Vyplň údaj</v>
      </c>
      <c r="L17" s="30"/>
    </row>
    <row r="18" spans="2:12" s="1" customFormat="1" ht="18" hidden="1" customHeight="1">
      <c r="B18" s="30"/>
      <c r="E18" s="245" t="str">
        <f>'Rekapitulace stavby'!E14</f>
        <v>Vyplň údaj</v>
      </c>
      <c r="F18" s="233"/>
      <c r="G18" s="233"/>
      <c r="H18" s="233"/>
      <c r="I18" s="25" t="s">
        <v>39</v>
      </c>
      <c r="J18" s="26" t="str">
        <f>'Rekapitulace stavby'!AN14</f>
        <v>Vyplň údaj</v>
      </c>
      <c r="L18" s="30"/>
    </row>
    <row r="19" spans="2:12" s="1" customFormat="1" ht="6.95" hidden="1" customHeight="1">
      <c r="B19" s="30"/>
      <c r="L19" s="30"/>
    </row>
    <row r="20" spans="2:12" s="1" customFormat="1" ht="12" hidden="1" customHeight="1">
      <c r="B20" s="30"/>
      <c r="D20" s="25" t="s">
        <v>42</v>
      </c>
      <c r="I20" s="25" t="s">
        <v>36</v>
      </c>
      <c r="J20" s="23" t="s">
        <v>43</v>
      </c>
      <c r="L20" s="30"/>
    </row>
    <row r="21" spans="2:12" s="1" customFormat="1" ht="18" hidden="1" customHeight="1">
      <c r="B21" s="30"/>
      <c r="E21" s="23" t="s">
        <v>44</v>
      </c>
      <c r="I21" s="25" t="s">
        <v>39</v>
      </c>
      <c r="J21" s="23"/>
      <c r="L21" s="30"/>
    </row>
    <row r="22" spans="2:12" s="1" customFormat="1" ht="6.95" hidden="1" customHeight="1">
      <c r="B22" s="30"/>
      <c r="L22" s="30"/>
    </row>
    <row r="23" spans="2:12" s="1" customFormat="1" ht="12" hidden="1" customHeight="1">
      <c r="B23" s="30"/>
      <c r="D23" s="25" t="s">
        <v>46</v>
      </c>
      <c r="I23" s="25" t="s">
        <v>36</v>
      </c>
      <c r="J23" s="23" t="s">
        <v>43</v>
      </c>
      <c r="L23" s="30"/>
    </row>
    <row r="24" spans="2:12" s="1" customFormat="1" ht="18" hidden="1" customHeight="1">
      <c r="B24" s="30"/>
      <c r="E24" s="23" t="s">
        <v>44</v>
      </c>
      <c r="I24" s="25" t="s">
        <v>39</v>
      </c>
      <c r="J24" s="23"/>
      <c r="L24" s="30"/>
    </row>
    <row r="25" spans="2:12" s="1" customFormat="1" ht="6.95" hidden="1" customHeight="1">
      <c r="B25" s="30"/>
      <c r="L25" s="30"/>
    </row>
    <row r="26" spans="2:12" s="1" customFormat="1" ht="12" hidden="1" customHeight="1">
      <c r="B26" s="30"/>
      <c r="D26" s="25" t="s">
        <v>47</v>
      </c>
      <c r="L26" s="30"/>
    </row>
    <row r="27" spans="2:12" s="7" customFormat="1" ht="16.5" hidden="1" customHeight="1">
      <c r="B27" s="87"/>
      <c r="E27" s="242"/>
      <c r="F27" s="247"/>
      <c r="G27" s="247"/>
      <c r="H27" s="247"/>
      <c r="L27" s="87"/>
    </row>
    <row r="28" spans="2:12" s="1" customFormat="1" ht="6.95" hidden="1" customHeight="1">
      <c r="B28" s="30"/>
      <c r="L28" s="30"/>
    </row>
    <row r="29" spans="2:12" s="1" customFormat="1" ht="6.95" hidden="1" customHeight="1">
      <c r="B29" s="30"/>
      <c r="D29" s="51"/>
      <c r="E29" s="51"/>
      <c r="F29" s="51"/>
      <c r="G29" s="51"/>
      <c r="H29" s="51"/>
      <c r="I29" s="51"/>
      <c r="J29" s="51"/>
      <c r="K29" s="51"/>
      <c r="L29" s="30"/>
    </row>
    <row r="30" spans="2:12" s="1" customFormat="1" ht="25.35" hidden="1" customHeight="1">
      <c r="B30" s="30"/>
      <c r="D30" s="88" t="s">
        <v>48</v>
      </c>
      <c r="J30" s="64">
        <f>ROUND(J124, 2)</f>
        <v>0</v>
      </c>
      <c r="L30" s="30"/>
    </row>
    <row r="31" spans="2:12" s="1" customFormat="1" ht="6.95" hidden="1" customHeight="1">
      <c r="B31" s="30"/>
      <c r="D31" s="51"/>
      <c r="E31" s="51"/>
      <c r="F31" s="51"/>
      <c r="G31" s="51"/>
      <c r="H31" s="51"/>
      <c r="I31" s="51"/>
      <c r="J31" s="51"/>
      <c r="K31" s="51"/>
      <c r="L31" s="30"/>
    </row>
    <row r="32" spans="2:12" s="1" customFormat="1" ht="14.45" hidden="1" customHeight="1">
      <c r="B32" s="30"/>
      <c r="F32" s="33" t="s">
        <v>50</v>
      </c>
      <c r="I32" s="33" t="s">
        <v>49</v>
      </c>
      <c r="J32" s="33" t="s">
        <v>51</v>
      </c>
      <c r="L32" s="30"/>
    </row>
    <row r="33" spans="2:12" s="1" customFormat="1" ht="14.45" hidden="1" customHeight="1">
      <c r="B33" s="30"/>
      <c r="D33" s="53" t="s">
        <v>52</v>
      </c>
      <c r="E33" s="25" t="s">
        <v>53</v>
      </c>
      <c r="F33" s="89">
        <f>ROUND((SUM(BE124:BE191)),  2)</f>
        <v>0</v>
      </c>
      <c r="I33" s="90">
        <v>0.21</v>
      </c>
      <c r="J33" s="89">
        <f>ROUND(((SUM(BE124:BE191))*I33),  2)</f>
        <v>0</v>
      </c>
      <c r="L33" s="30"/>
    </row>
    <row r="34" spans="2:12" s="1" customFormat="1" ht="14.45" hidden="1" customHeight="1">
      <c r="B34" s="30"/>
      <c r="E34" s="25" t="s">
        <v>54</v>
      </c>
      <c r="F34" s="89">
        <f>ROUND((SUM(BF124:BF191)),  2)</f>
        <v>0</v>
      </c>
      <c r="I34" s="90">
        <v>0.15</v>
      </c>
      <c r="J34" s="89">
        <f>ROUND(((SUM(BF124:BF191))*I34),  2)</f>
        <v>0</v>
      </c>
      <c r="L34" s="30"/>
    </row>
    <row r="35" spans="2:12" s="1" customFormat="1" ht="14.45" hidden="1" customHeight="1">
      <c r="B35" s="30"/>
      <c r="E35" s="25" t="s">
        <v>55</v>
      </c>
      <c r="F35" s="89">
        <f>ROUND((SUM(BG124:BG191)),  2)</f>
        <v>0</v>
      </c>
      <c r="I35" s="90">
        <v>0.21</v>
      </c>
      <c r="J35" s="89">
        <f>0</f>
        <v>0</v>
      </c>
      <c r="L35" s="30"/>
    </row>
    <row r="36" spans="2:12" s="1" customFormat="1" ht="14.45" hidden="1" customHeight="1">
      <c r="B36" s="30"/>
      <c r="E36" s="25" t="s">
        <v>56</v>
      </c>
      <c r="F36" s="89">
        <f>ROUND((SUM(BH124:BH191)),  2)</f>
        <v>0</v>
      </c>
      <c r="I36" s="90">
        <v>0.15</v>
      </c>
      <c r="J36" s="89">
        <f>0</f>
        <v>0</v>
      </c>
      <c r="L36" s="30"/>
    </row>
    <row r="37" spans="2:12" s="1" customFormat="1" ht="14.45" hidden="1" customHeight="1">
      <c r="B37" s="30"/>
      <c r="E37" s="25" t="s">
        <v>57</v>
      </c>
      <c r="F37" s="89">
        <f>ROUND((SUM(BI124:BI191)),  2)</f>
        <v>0</v>
      </c>
      <c r="I37" s="90">
        <v>0</v>
      </c>
      <c r="J37" s="89">
        <f>0</f>
        <v>0</v>
      </c>
      <c r="L37" s="30"/>
    </row>
    <row r="38" spans="2:12" s="1" customFormat="1" ht="6.95" hidden="1" customHeight="1">
      <c r="B38" s="30"/>
      <c r="L38" s="30"/>
    </row>
    <row r="39" spans="2:12" s="1" customFormat="1" ht="25.35" hidden="1" customHeight="1">
      <c r="B39" s="30"/>
      <c r="C39" s="91"/>
      <c r="D39" s="92" t="s">
        <v>58</v>
      </c>
      <c r="E39" s="55"/>
      <c r="F39" s="55"/>
      <c r="G39" s="93" t="s">
        <v>59</v>
      </c>
      <c r="H39" s="94" t="s">
        <v>60</v>
      </c>
      <c r="I39" s="55"/>
      <c r="J39" s="95">
        <f>SUM(J30:J37)</f>
        <v>0</v>
      </c>
      <c r="K39" s="96"/>
      <c r="L39" s="30"/>
    </row>
    <row r="40" spans="2:12" s="1" customFormat="1" ht="14.45" hidden="1" customHeight="1">
      <c r="B40" s="30"/>
      <c r="L40" s="30"/>
    </row>
    <row r="41" spans="2:12" ht="14.45" hidden="1" customHeight="1">
      <c r="B41" s="18"/>
      <c r="L41" s="18"/>
    </row>
    <row r="42" spans="2:12" ht="14.45" hidden="1" customHeight="1">
      <c r="B42" s="18"/>
      <c r="L42" s="18"/>
    </row>
    <row r="43" spans="2:12" ht="14.45" hidden="1" customHeight="1">
      <c r="B43" s="18"/>
      <c r="L43" s="18"/>
    </row>
    <row r="44" spans="2:12" ht="14.45" hidden="1" customHeight="1">
      <c r="B44" s="18"/>
      <c r="L44" s="18"/>
    </row>
    <row r="45" spans="2:12" ht="14.45" hidden="1" customHeight="1">
      <c r="B45" s="18"/>
      <c r="L45" s="18"/>
    </row>
    <row r="46" spans="2:12" ht="14.45" hidden="1" customHeight="1">
      <c r="B46" s="18"/>
      <c r="L46" s="18"/>
    </row>
    <row r="47" spans="2:12" ht="14.45" hidden="1" customHeight="1">
      <c r="B47" s="18"/>
      <c r="L47" s="18"/>
    </row>
    <row r="48" spans="2:12" ht="14.45" hidden="1" customHeight="1">
      <c r="B48" s="18"/>
      <c r="L48" s="18"/>
    </row>
    <row r="49" spans="2:12" ht="14.45" hidden="1" customHeight="1">
      <c r="B49" s="18"/>
      <c r="L49" s="18"/>
    </row>
    <row r="50" spans="2:12" s="1" customFormat="1" ht="14.45" hidden="1" customHeight="1">
      <c r="B50" s="30"/>
      <c r="D50" s="39" t="s">
        <v>61</v>
      </c>
      <c r="E50" s="40"/>
      <c r="F50" s="40"/>
      <c r="G50" s="39" t="s">
        <v>62</v>
      </c>
      <c r="H50" s="40"/>
      <c r="I50" s="40"/>
      <c r="J50" s="40"/>
      <c r="K50" s="40"/>
      <c r="L50" s="30"/>
    </row>
    <row r="51" spans="2:12" hidden="1">
      <c r="B51" s="18"/>
      <c r="L51" s="18"/>
    </row>
    <row r="52" spans="2:12" hidden="1">
      <c r="B52" s="18"/>
      <c r="L52" s="18"/>
    </row>
    <row r="53" spans="2:12" hidden="1">
      <c r="B53" s="18"/>
      <c r="L53" s="18"/>
    </row>
    <row r="54" spans="2:12" hidden="1">
      <c r="B54" s="18"/>
      <c r="L54" s="18"/>
    </row>
    <row r="55" spans="2:12" hidden="1">
      <c r="B55" s="18"/>
      <c r="L55" s="18"/>
    </row>
    <row r="56" spans="2:12" hidden="1">
      <c r="B56" s="18"/>
      <c r="L56" s="18"/>
    </row>
    <row r="57" spans="2:12" hidden="1">
      <c r="B57" s="18"/>
      <c r="L57" s="18"/>
    </row>
    <row r="58" spans="2:12" hidden="1">
      <c r="B58" s="18"/>
      <c r="L58" s="18"/>
    </row>
    <row r="59" spans="2:12" hidden="1">
      <c r="B59" s="18"/>
      <c r="L59" s="18"/>
    </row>
    <row r="60" spans="2:12" hidden="1">
      <c r="B60" s="18"/>
      <c r="L60" s="18"/>
    </row>
    <row r="61" spans="2:12" s="1" customFormat="1" ht="12.75" hidden="1" customHeight="1">
      <c r="B61" s="30"/>
      <c r="D61" s="41" t="s">
        <v>63</v>
      </c>
      <c r="E61" s="32"/>
      <c r="F61" s="97" t="s">
        <v>64</v>
      </c>
      <c r="G61" s="41" t="s">
        <v>63</v>
      </c>
      <c r="H61" s="32"/>
      <c r="I61" s="32"/>
      <c r="J61" s="98" t="s">
        <v>64</v>
      </c>
      <c r="K61" s="32"/>
      <c r="L61" s="30"/>
    </row>
    <row r="62" spans="2:12" hidden="1">
      <c r="B62" s="18"/>
      <c r="L62" s="18"/>
    </row>
    <row r="63" spans="2:12" hidden="1">
      <c r="B63" s="18"/>
      <c r="L63" s="18"/>
    </row>
    <row r="64" spans="2:12" hidden="1">
      <c r="B64" s="18"/>
      <c r="L64" s="18"/>
    </row>
    <row r="65" spans="2:12" s="1" customFormat="1" ht="12.75" hidden="1" customHeight="1">
      <c r="B65" s="30"/>
      <c r="D65" s="39" t="s">
        <v>65</v>
      </c>
      <c r="E65" s="40"/>
      <c r="F65" s="40"/>
      <c r="G65" s="39" t="s">
        <v>66</v>
      </c>
      <c r="H65" s="40"/>
      <c r="I65" s="40"/>
      <c r="J65" s="40"/>
      <c r="K65" s="40"/>
      <c r="L65" s="30"/>
    </row>
    <row r="66" spans="2:12" hidden="1">
      <c r="B66" s="18"/>
      <c r="L66" s="18"/>
    </row>
    <row r="67" spans="2:12" hidden="1">
      <c r="B67" s="18"/>
      <c r="L67" s="18"/>
    </row>
    <row r="68" spans="2:12" hidden="1">
      <c r="B68" s="18"/>
      <c r="L68" s="18"/>
    </row>
    <row r="69" spans="2:12" hidden="1">
      <c r="B69" s="18"/>
      <c r="L69" s="18"/>
    </row>
    <row r="70" spans="2:12" hidden="1">
      <c r="B70" s="18"/>
      <c r="L70" s="18"/>
    </row>
    <row r="71" spans="2:12" hidden="1">
      <c r="B71" s="18"/>
      <c r="L71" s="18"/>
    </row>
    <row r="72" spans="2:12" hidden="1">
      <c r="B72" s="18"/>
      <c r="L72" s="18"/>
    </row>
    <row r="73" spans="2:12" hidden="1">
      <c r="B73" s="18"/>
      <c r="L73" s="18"/>
    </row>
    <row r="74" spans="2:12" hidden="1">
      <c r="B74" s="18"/>
      <c r="L74" s="18"/>
    </row>
    <row r="75" spans="2:12" hidden="1">
      <c r="B75" s="18"/>
      <c r="L75" s="18"/>
    </row>
    <row r="76" spans="2:12" s="1" customFormat="1" ht="12.75" hidden="1" customHeight="1">
      <c r="B76" s="30"/>
      <c r="D76" s="41" t="s">
        <v>63</v>
      </c>
      <c r="E76" s="32"/>
      <c r="F76" s="97" t="s">
        <v>64</v>
      </c>
      <c r="G76" s="41" t="s">
        <v>63</v>
      </c>
      <c r="H76" s="32"/>
      <c r="I76" s="32"/>
      <c r="J76" s="98" t="s">
        <v>64</v>
      </c>
      <c r="K76" s="32"/>
      <c r="L76" s="30"/>
    </row>
    <row r="77" spans="2:12" s="1" customFormat="1" ht="14.45" hidden="1" customHeight="1">
      <c r="B77" s="42"/>
      <c r="C77" s="43"/>
      <c r="D77" s="43"/>
      <c r="E77" s="43"/>
      <c r="F77" s="43"/>
      <c r="G77" s="43"/>
      <c r="H77" s="43"/>
      <c r="I77" s="43"/>
      <c r="J77" s="43"/>
      <c r="K77" s="43"/>
      <c r="L77" s="30"/>
    </row>
    <row r="78" spans="2:12" hidden="1"/>
    <row r="79" spans="2:12" hidden="1"/>
    <row r="80" spans="2:12" hidden="1"/>
    <row r="81" spans="2:47" s="1" customFormat="1" ht="6.95" hidden="1" customHeight="1">
      <c r="B81" s="44"/>
      <c r="C81" s="45"/>
      <c r="D81" s="45"/>
      <c r="E81" s="45"/>
      <c r="F81" s="45"/>
      <c r="G81" s="45"/>
      <c r="H81" s="45"/>
      <c r="I81" s="45"/>
      <c r="J81" s="45"/>
      <c r="K81" s="45"/>
      <c r="L81" s="30"/>
    </row>
    <row r="82" spans="2:47" s="1" customFormat="1" ht="24.95" hidden="1" customHeight="1">
      <c r="B82" s="30"/>
      <c r="C82" s="19" t="s">
        <v>115</v>
      </c>
      <c r="L82" s="30"/>
    </row>
    <row r="83" spans="2:47" s="1" customFormat="1" ht="6.95" hidden="1" customHeight="1">
      <c r="B83" s="30"/>
      <c r="L83" s="30"/>
    </row>
    <row r="84" spans="2:47" s="1" customFormat="1" ht="12" hidden="1" customHeight="1">
      <c r="B84" s="30"/>
      <c r="C84" s="25" t="s">
        <v>27</v>
      </c>
      <c r="L84" s="30"/>
    </row>
    <row r="85" spans="2:47" s="1" customFormat="1" ht="16.5" hidden="1" customHeight="1">
      <c r="B85" s="30"/>
      <c r="E85" s="246" t="str">
        <f>E7</f>
        <v>VD Klecany - oprava technologie levého jezového pole</v>
      </c>
      <c r="F85" s="219"/>
      <c r="G85" s="219"/>
      <c r="H85" s="219"/>
      <c r="L85" s="30"/>
    </row>
    <row r="86" spans="2:47" s="1" customFormat="1" ht="12" hidden="1" customHeight="1">
      <c r="B86" s="30"/>
      <c r="C86" s="25" t="s">
        <v>113</v>
      </c>
      <c r="L86" s="30"/>
    </row>
    <row r="87" spans="2:47" s="1" customFormat="1" ht="16.5" hidden="1" customHeight="1">
      <c r="B87" s="30"/>
      <c r="E87" s="221" t="str">
        <f>E9</f>
        <v>02 - Oprava technologie</v>
      </c>
      <c r="F87" s="219"/>
      <c r="G87" s="219"/>
      <c r="H87" s="219"/>
      <c r="L87" s="30"/>
    </row>
    <row r="88" spans="2:47" s="1" customFormat="1" ht="6.95" hidden="1" customHeight="1">
      <c r="B88" s="30"/>
      <c r="L88" s="30"/>
    </row>
    <row r="89" spans="2:47" s="1" customFormat="1" ht="12" hidden="1" customHeight="1">
      <c r="B89" s="30"/>
      <c r="C89" s="25" t="s">
        <v>31</v>
      </c>
      <c r="F89" s="23" t="str">
        <f>F12</f>
        <v>VD Klecany</v>
      </c>
      <c r="I89" s="25" t="s">
        <v>33</v>
      </c>
      <c r="J89" s="50" t="str">
        <f>IF(J12="","",J12)</f>
        <v>30. 6. 2025</v>
      </c>
      <c r="L89" s="30"/>
    </row>
    <row r="90" spans="2:47" s="1" customFormat="1" ht="6.95" hidden="1" customHeight="1">
      <c r="B90" s="30"/>
      <c r="L90" s="30"/>
    </row>
    <row r="91" spans="2:47" s="1" customFormat="1" ht="15.2" hidden="1" customHeight="1">
      <c r="B91" s="30"/>
      <c r="C91" s="25" t="s">
        <v>35</v>
      </c>
      <c r="F91" s="23" t="str">
        <f>E15</f>
        <v>Povodí Vltavy, státní podnik</v>
      </c>
      <c r="I91" s="25" t="s">
        <v>42</v>
      </c>
      <c r="J91" s="28" t="str">
        <f>E21</f>
        <v>Ing. M. Klimešová</v>
      </c>
      <c r="L91" s="30"/>
    </row>
    <row r="92" spans="2:47" s="1" customFormat="1" ht="15.2" hidden="1" customHeight="1">
      <c r="B92" s="30"/>
      <c r="C92" s="25" t="s">
        <v>40</v>
      </c>
      <c r="F92" s="23" t="str">
        <f>IF(E18="","",E18)</f>
        <v>Vyplň údaj</v>
      </c>
      <c r="I92" s="25" t="s">
        <v>46</v>
      </c>
      <c r="J92" s="28" t="str">
        <f>E24</f>
        <v>Ing. M. Klimešová</v>
      </c>
      <c r="L92" s="30"/>
    </row>
    <row r="93" spans="2:47" s="1" customFormat="1" ht="10.35" hidden="1" customHeight="1">
      <c r="B93" s="30"/>
      <c r="L93" s="30"/>
    </row>
    <row r="94" spans="2:47" s="1" customFormat="1" ht="29.25" hidden="1" customHeight="1">
      <c r="B94" s="30"/>
      <c r="C94" s="99" t="s">
        <v>116</v>
      </c>
      <c r="D94" s="91"/>
      <c r="E94" s="91"/>
      <c r="F94" s="91"/>
      <c r="G94" s="91"/>
      <c r="H94" s="91"/>
      <c r="I94" s="91"/>
      <c r="J94" s="100" t="s">
        <v>117</v>
      </c>
      <c r="K94" s="91"/>
      <c r="L94" s="30"/>
    </row>
    <row r="95" spans="2:47" s="1" customFormat="1" ht="10.35" hidden="1" customHeight="1">
      <c r="B95" s="30"/>
      <c r="L95" s="30"/>
    </row>
    <row r="96" spans="2:47" s="1" customFormat="1" ht="22.9" hidden="1" customHeight="1">
      <c r="B96" s="30"/>
      <c r="C96" s="101" t="s">
        <v>118</v>
      </c>
      <c r="J96" s="64">
        <f>J124</f>
        <v>0</v>
      </c>
      <c r="L96" s="30"/>
      <c r="AU96" s="15" t="s">
        <v>119</v>
      </c>
    </row>
    <row r="97" spans="2:12" s="8" customFormat="1" ht="24.95" hidden="1" customHeight="1">
      <c r="B97" s="102"/>
      <c r="D97" s="103" t="s">
        <v>317</v>
      </c>
      <c r="E97" s="104"/>
      <c r="F97" s="104"/>
      <c r="G97" s="104"/>
      <c r="H97" s="104"/>
      <c r="I97" s="104"/>
      <c r="J97" s="105">
        <f>J125</f>
        <v>0</v>
      </c>
      <c r="L97" s="102"/>
    </row>
    <row r="98" spans="2:12" s="9" customFormat="1" ht="19.899999999999999" hidden="1" customHeight="1">
      <c r="B98" s="106"/>
      <c r="D98" s="107" t="s">
        <v>318</v>
      </c>
      <c r="E98" s="108"/>
      <c r="F98" s="108"/>
      <c r="G98" s="108"/>
      <c r="H98" s="108"/>
      <c r="I98" s="108"/>
      <c r="J98" s="109">
        <f>J126</f>
        <v>0</v>
      </c>
      <c r="L98" s="106"/>
    </row>
    <row r="99" spans="2:12" s="9" customFormat="1" ht="19.899999999999999" hidden="1" customHeight="1">
      <c r="B99" s="106"/>
      <c r="D99" s="107" t="s">
        <v>319</v>
      </c>
      <c r="E99" s="108"/>
      <c r="F99" s="108"/>
      <c r="G99" s="108"/>
      <c r="H99" s="108"/>
      <c r="I99" s="108"/>
      <c r="J99" s="109">
        <f>J142</f>
        <v>0</v>
      </c>
      <c r="L99" s="106"/>
    </row>
    <row r="100" spans="2:12" s="9" customFormat="1" ht="19.899999999999999" hidden="1" customHeight="1">
      <c r="B100" s="106"/>
      <c r="D100" s="107" t="s">
        <v>320</v>
      </c>
      <c r="E100" s="108"/>
      <c r="F100" s="108"/>
      <c r="G100" s="108"/>
      <c r="H100" s="108"/>
      <c r="I100" s="108"/>
      <c r="J100" s="109">
        <f>J152</f>
        <v>0</v>
      </c>
      <c r="L100" s="106"/>
    </row>
    <row r="101" spans="2:12" s="9" customFormat="1" ht="19.899999999999999" hidden="1" customHeight="1">
      <c r="B101" s="106"/>
      <c r="D101" s="107" t="s">
        <v>321</v>
      </c>
      <c r="E101" s="108"/>
      <c r="F101" s="108"/>
      <c r="G101" s="108"/>
      <c r="H101" s="108"/>
      <c r="I101" s="108"/>
      <c r="J101" s="109">
        <f>J156</f>
        <v>0</v>
      </c>
      <c r="L101" s="106"/>
    </row>
    <row r="102" spans="2:12" s="9" customFormat="1" ht="19.899999999999999" hidden="1" customHeight="1">
      <c r="B102" s="106"/>
      <c r="D102" s="107" t="s">
        <v>322</v>
      </c>
      <c r="E102" s="108"/>
      <c r="F102" s="108"/>
      <c r="G102" s="108"/>
      <c r="H102" s="108"/>
      <c r="I102" s="108"/>
      <c r="J102" s="109">
        <f>J160</f>
        <v>0</v>
      </c>
      <c r="L102" s="106"/>
    </row>
    <row r="103" spans="2:12" s="9" customFormat="1" ht="19.899999999999999" hidden="1" customHeight="1">
      <c r="B103" s="106"/>
      <c r="D103" s="107" t="s">
        <v>323</v>
      </c>
      <c r="E103" s="108"/>
      <c r="F103" s="108"/>
      <c r="G103" s="108"/>
      <c r="H103" s="108"/>
      <c r="I103" s="108"/>
      <c r="J103" s="109">
        <f>J173</f>
        <v>0</v>
      </c>
      <c r="L103" s="106"/>
    </row>
    <row r="104" spans="2:12" s="9" customFormat="1" ht="19.899999999999999" hidden="1" customHeight="1">
      <c r="B104" s="106"/>
      <c r="D104" s="107" t="s">
        <v>324</v>
      </c>
      <c r="E104" s="108"/>
      <c r="F104" s="108"/>
      <c r="G104" s="108"/>
      <c r="H104" s="108"/>
      <c r="I104" s="108"/>
      <c r="J104" s="109">
        <f>J186</f>
        <v>0</v>
      </c>
      <c r="L104" s="106"/>
    </row>
    <row r="105" spans="2:12" s="1" customFormat="1" ht="21.75" hidden="1" customHeight="1">
      <c r="B105" s="30"/>
      <c r="L105" s="30"/>
    </row>
    <row r="106" spans="2:12" s="1" customFormat="1" ht="6.95" hidden="1" customHeight="1">
      <c r="B106" s="42"/>
      <c r="C106" s="43"/>
      <c r="D106" s="43"/>
      <c r="E106" s="43"/>
      <c r="F106" s="43"/>
      <c r="G106" s="43"/>
      <c r="H106" s="43"/>
      <c r="I106" s="43"/>
      <c r="J106" s="43"/>
      <c r="K106" s="43"/>
      <c r="L106" s="30"/>
    </row>
    <row r="107" spans="2:12" hidden="1"/>
    <row r="108" spans="2:12" hidden="1"/>
    <row r="109" spans="2:12" hidden="1"/>
    <row r="110" spans="2:12" s="1" customFormat="1" ht="6.95" customHeight="1">
      <c r="B110" s="44"/>
      <c r="C110" s="45"/>
      <c r="D110" s="45"/>
      <c r="E110" s="45"/>
      <c r="F110" s="45"/>
      <c r="G110" s="45"/>
      <c r="H110" s="45"/>
      <c r="I110" s="45"/>
      <c r="J110" s="45"/>
      <c r="K110" s="45"/>
      <c r="L110" s="30"/>
    </row>
    <row r="111" spans="2:12" s="1" customFormat="1" ht="24.95" customHeight="1">
      <c r="B111" s="30"/>
      <c r="C111" s="19" t="s">
        <v>125</v>
      </c>
      <c r="L111" s="30"/>
    </row>
    <row r="112" spans="2:12" s="1" customFormat="1" ht="6.95" customHeight="1">
      <c r="B112" s="30"/>
      <c r="L112" s="30"/>
    </row>
    <row r="113" spans="2:65" s="1" customFormat="1" ht="12" customHeight="1">
      <c r="B113" s="30"/>
      <c r="C113" s="25" t="s">
        <v>27</v>
      </c>
      <c r="L113" s="30"/>
    </row>
    <row r="114" spans="2:65" s="1" customFormat="1" ht="16.5" customHeight="1">
      <c r="B114" s="30"/>
      <c r="E114" s="246" t="str">
        <f>E7</f>
        <v>VD Klecany - oprava technologie levého jezového pole</v>
      </c>
      <c r="F114" s="219"/>
      <c r="G114" s="219"/>
      <c r="H114" s="219"/>
      <c r="L114" s="30"/>
    </row>
    <row r="115" spans="2:65" s="1" customFormat="1" ht="12" customHeight="1">
      <c r="B115" s="30"/>
      <c r="C115" s="25" t="s">
        <v>113</v>
      </c>
      <c r="L115" s="30"/>
    </row>
    <row r="116" spans="2:65" s="1" customFormat="1" ht="16.5" customHeight="1">
      <c r="B116" s="30"/>
      <c r="E116" s="221" t="str">
        <f>E9</f>
        <v>02 - Oprava technologie</v>
      </c>
      <c r="F116" s="219"/>
      <c r="G116" s="219"/>
      <c r="H116" s="219"/>
      <c r="L116" s="30"/>
    </row>
    <row r="117" spans="2:65" s="1" customFormat="1" ht="6.95" customHeight="1">
      <c r="B117" s="30"/>
      <c r="L117" s="30"/>
    </row>
    <row r="118" spans="2:65" s="1" customFormat="1" ht="12" customHeight="1">
      <c r="B118" s="30"/>
      <c r="C118" s="25" t="s">
        <v>31</v>
      </c>
      <c r="F118" s="23" t="str">
        <f>F12</f>
        <v>VD Klecany</v>
      </c>
      <c r="I118" s="25" t="s">
        <v>33</v>
      </c>
      <c r="J118" s="50" t="str">
        <f>IF(J12="","",J12)</f>
        <v>30. 6. 2025</v>
      </c>
      <c r="L118" s="30"/>
    </row>
    <row r="119" spans="2:65" s="1" customFormat="1" ht="6.95" customHeight="1">
      <c r="B119" s="30"/>
      <c r="L119" s="30"/>
    </row>
    <row r="120" spans="2:65" s="1" customFormat="1" ht="15.2" customHeight="1">
      <c r="B120" s="30"/>
      <c r="C120" s="25" t="s">
        <v>35</v>
      </c>
      <c r="F120" s="23" t="str">
        <f>E15</f>
        <v>Povodí Vltavy, státní podnik</v>
      </c>
      <c r="I120" s="25" t="s">
        <v>42</v>
      </c>
      <c r="J120" s="28" t="str">
        <f>E21</f>
        <v>Ing. M. Klimešová</v>
      </c>
      <c r="L120" s="30"/>
    </row>
    <row r="121" spans="2:65" s="1" customFormat="1" ht="15.2" customHeight="1">
      <c r="B121" s="30"/>
      <c r="C121" s="25" t="s">
        <v>40</v>
      </c>
      <c r="F121" s="23" t="str">
        <f>IF(E18="","",E18)</f>
        <v>Vyplň údaj</v>
      </c>
      <c r="I121" s="25" t="s">
        <v>46</v>
      </c>
      <c r="J121" s="28" t="str">
        <f>E24</f>
        <v>Ing. M. Klimešová</v>
      </c>
      <c r="L121" s="30"/>
    </row>
    <row r="122" spans="2:65" s="1" customFormat="1" ht="10.35" customHeight="1">
      <c r="B122" s="30"/>
      <c r="L122" s="30"/>
    </row>
    <row r="123" spans="2:65" s="10" customFormat="1" ht="29.25" customHeight="1">
      <c r="B123" s="110"/>
      <c r="C123" s="111" t="s">
        <v>126</v>
      </c>
      <c r="D123" s="112" t="s">
        <v>73</v>
      </c>
      <c r="E123" s="112" t="s">
        <v>69</v>
      </c>
      <c r="F123" s="112" t="s">
        <v>70</v>
      </c>
      <c r="G123" s="112" t="s">
        <v>127</v>
      </c>
      <c r="H123" s="112" t="s">
        <v>128</v>
      </c>
      <c r="I123" s="112" t="s">
        <v>129</v>
      </c>
      <c r="J123" s="113" t="s">
        <v>117</v>
      </c>
      <c r="K123" s="114" t="s">
        <v>130</v>
      </c>
      <c r="L123" s="110"/>
      <c r="M123" s="57"/>
      <c r="N123" s="58" t="s">
        <v>52</v>
      </c>
      <c r="O123" s="58" t="s">
        <v>131</v>
      </c>
      <c r="P123" s="58" t="s">
        <v>132</v>
      </c>
      <c r="Q123" s="58" t="s">
        <v>133</v>
      </c>
      <c r="R123" s="58" t="s">
        <v>134</v>
      </c>
      <c r="S123" s="58" t="s">
        <v>135</v>
      </c>
      <c r="T123" s="59" t="s">
        <v>136</v>
      </c>
    </row>
    <row r="124" spans="2:65" s="1" customFormat="1" ht="22.9" customHeight="1">
      <c r="B124" s="30"/>
      <c r="C124" s="62" t="s">
        <v>137</v>
      </c>
      <c r="J124" s="115">
        <f>BK124</f>
        <v>0</v>
      </c>
      <c r="L124" s="30"/>
      <c r="M124" s="60"/>
      <c r="N124" s="51"/>
      <c r="O124" s="51"/>
      <c r="P124" s="116">
        <f>P125</f>
        <v>0</v>
      </c>
      <c r="Q124" s="51"/>
      <c r="R124" s="116">
        <f>R125</f>
        <v>0</v>
      </c>
      <c r="S124" s="51"/>
      <c r="T124" s="117">
        <f>T125</f>
        <v>0</v>
      </c>
      <c r="AT124" s="15" t="s">
        <v>87</v>
      </c>
      <c r="AU124" s="15" t="s">
        <v>119</v>
      </c>
      <c r="BK124" s="118">
        <f>BK125</f>
        <v>0</v>
      </c>
    </row>
    <row r="125" spans="2:65" s="11" customFormat="1" ht="25.9" customHeight="1">
      <c r="B125" s="119"/>
      <c r="D125" s="120" t="s">
        <v>87</v>
      </c>
      <c r="E125" s="121" t="s">
        <v>325</v>
      </c>
      <c r="F125" s="121" t="s">
        <v>325</v>
      </c>
      <c r="I125" s="122"/>
      <c r="J125" s="123">
        <f>BK125</f>
        <v>0</v>
      </c>
      <c r="L125" s="119"/>
      <c r="M125" s="124"/>
      <c r="P125" s="125">
        <f>P126+P142+P152+P156+P160+P173+P186</f>
        <v>0</v>
      </c>
      <c r="R125" s="125">
        <f>R126+R142+R152+R156+R160+R173+R186</f>
        <v>0</v>
      </c>
      <c r="T125" s="126">
        <f>T126+T142+T152+T156+T160+T173+T186</f>
        <v>0</v>
      </c>
      <c r="AR125" s="120" t="s">
        <v>165</v>
      </c>
      <c r="AT125" s="127" t="s">
        <v>87</v>
      </c>
      <c r="AU125" s="127" t="s">
        <v>88</v>
      </c>
      <c r="AY125" s="120" t="s">
        <v>141</v>
      </c>
      <c r="BK125" s="128">
        <f>BK126+BK142+BK152+BK156+BK160+BK173+BK186</f>
        <v>0</v>
      </c>
    </row>
    <row r="126" spans="2:65" s="11" customFormat="1" ht="22.9" customHeight="1">
      <c r="B126" s="119"/>
      <c r="D126" s="120" t="s">
        <v>87</v>
      </c>
      <c r="E126" s="129" t="s">
        <v>98</v>
      </c>
      <c r="F126" s="129" t="s">
        <v>326</v>
      </c>
      <c r="I126" s="122"/>
      <c r="J126" s="130">
        <f>BK126</f>
        <v>0</v>
      </c>
      <c r="L126" s="119"/>
      <c r="M126" s="124"/>
      <c r="P126" s="125">
        <f>SUM(P127:P141)</f>
        <v>0</v>
      </c>
      <c r="R126" s="125">
        <f>SUM(R127:R141)</f>
        <v>0</v>
      </c>
      <c r="T126" s="126">
        <f>SUM(T127:T141)</f>
        <v>0</v>
      </c>
      <c r="AR126" s="120" t="s">
        <v>165</v>
      </c>
      <c r="AT126" s="127" t="s">
        <v>87</v>
      </c>
      <c r="AU126" s="127" t="s">
        <v>95</v>
      </c>
      <c r="AY126" s="120" t="s">
        <v>141</v>
      </c>
      <c r="BK126" s="128">
        <f>SUM(BK127:BK141)</f>
        <v>0</v>
      </c>
    </row>
    <row r="127" spans="2:65" s="1" customFormat="1" ht="16.5" customHeight="1">
      <c r="B127" s="30"/>
      <c r="C127" s="131" t="s">
        <v>95</v>
      </c>
      <c r="D127" s="131" t="s">
        <v>144</v>
      </c>
      <c r="E127" s="132" t="s">
        <v>327</v>
      </c>
      <c r="F127" s="133" t="s">
        <v>328</v>
      </c>
      <c r="G127" s="134" t="s">
        <v>147</v>
      </c>
      <c r="H127" s="135">
        <v>1</v>
      </c>
      <c r="I127" s="136"/>
      <c r="J127" s="137">
        <f>ROUND(I127*H127,2)</f>
        <v>0</v>
      </c>
      <c r="K127" s="138"/>
      <c r="L127" s="30"/>
      <c r="M127" s="139"/>
      <c r="N127" s="140" t="s">
        <v>53</v>
      </c>
      <c r="P127" s="141">
        <f>O127*H127</f>
        <v>0</v>
      </c>
      <c r="Q127" s="141">
        <v>0</v>
      </c>
      <c r="R127" s="141">
        <f>Q127*H127</f>
        <v>0</v>
      </c>
      <c r="S127" s="141">
        <v>0</v>
      </c>
      <c r="T127" s="142">
        <f>S127*H127</f>
        <v>0</v>
      </c>
      <c r="AR127" s="143" t="s">
        <v>95</v>
      </c>
      <c r="AT127" s="143" t="s">
        <v>144</v>
      </c>
      <c r="AU127" s="143" t="s">
        <v>97</v>
      </c>
      <c r="AY127" s="15" t="s">
        <v>141</v>
      </c>
      <c r="BE127" s="144">
        <f>IF(N127="základní",J127,0)</f>
        <v>0</v>
      </c>
      <c r="BF127" s="144">
        <f>IF(N127="snížená",J127,0)</f>
        <v>0</v>
      </c>
      <c r="BG127" s="144">
        <f>IF(N127="zákl. přenesená",J127,0)</f>
        <v>0</v>
      </c>
      <c r="BH127" s="144">
        <f>IF(N127="sníž. přenesená",J127,0)</f>
        <v>0</v>
      </c>
      <c r="BI127" s="144">
        <f>IF(N127="nulová",J127,0)</f>
        <v>0</v>
      </c>
      <c r="BJ127" s="15" t="s">
        <v>95</v>
      </c>
      <c r="BK127" s="144">
        <f>ROUND(I127*H127,2)</f>
        <v>0</v>
      </c>
      <c r="BL127" s="15" t="s">
        <v>95</v>
      </c>
      <c r="BM127" s="143" t="s">
        <v>329</v>
      </c>
    </row>
    <row r="128" spans="2:65" s="1" customFormat="1" ht="29.25" customHeight="1">
      <c r="B128" s="30"/>
      <c r="D128" s="145" t="s">
        <v>150</v>
      </c>
      <c r="F128" s="146" t="s">
        <v>330</v>
      </c>
      <c r="I128" s="147"/>
      <c r="L128" s="30"/>
      <c r="M128" s="148"/>
      <c r="T128" s="54"/>
      <c r="AT128" s="15" t="s">
        <v>150</v>
      </c>
      <c r="AU128" s="15" t="s">
        <v>97</v>
      </c>
    </row>
    <row r="129" spans="2:65" s="1" customFormat="1" ht="39" customHeight="1">
      <c r="B129" s="30"/>
      <c r="D129" s="145" t="s">
        <v>155</v>
      </c>
      <c r="F129" s="149" t="s">
        <v>331</v>
      </c>
      <c r="I129" s="147"/>
      <c r="L129" s="30"/>
      <c r="M129" s="148"/>
      <c r="T129" s="54"/>
      <c r="AT129" s="15" t="s">
        <v>155</v>
      </c>
      <c r="AU129" s="15" t="s">
        <v>97</v>
      </c>
    </row>
    <row r="130" spans="2:65" s="1" customFormat="1" ht="16.5" customHeight="1">
      <c r="B130" s="30"/>
      <c r="C130" s="131" t="s">
        <v>97</v>
      </c>
      <c r="D130" s="131" t="s">
        <v>144</v>
      </c>
      <c r="E130" s="132" t="s">
        <v>332</v>
      </c>
      <c r="F130" s="133" t="s">
        <v>333</v>
      </c>
      <c r="G130" s="134" t="s">
        <v>147</v>
      </c>
      <c r="H130" s="135">
        <v>1</v>
      </c>
      <c r="I130" s="136"/>
      <c r="J130" s="137">
        <f>ROUND(I130*H130,2)</f>
        <v>0</v>
      </c>
      <c r="K130" s="138"/>
      <c r="L130" s="30"/>
      <c r="M130" s="139"/>
      <c r="N130" s="140" t="s">
        <v>53</v>
      </c>
      <c r="P130" s="141">
        <f>O130*H130</f>
        <v>0</v>
      </c>
      <c r="Q130" s="141">
        <v>0</v>
      </c>
      <c r="R130" s="141">
        <f>Q130*H130</f>
        <v>0</v>
      </c>
      <c r="S130" s="141">
        <v>0</v>
      </c>
      <c r="T130" s="142">
        <f>S130*H130</f>
        <v>0</v>
      </c>
      <c r="AR130" s="143" t="s">
        <v>95</v>
      </c>
      <c r="AT130" s="143" t="s">
        <v>144</v>
      </c>
      <c r="AU130" s="143" t="s">
        <v>97</v>
      </c>
      <c r="AY130" s="15" t="s">
        <v>141</v>
      </c>
      <c r="BE130" s="144">
        <f>IF(N130="základní",J130,0)</f>
        <v>0</v>
      </c>
      <c r="BF130" s="144">
        <f>IF(N130="snížená",J130,0)</f>
        <v>0</v>
      </c>
      <c r="BG130" s="144">
        <f>IF(N130="zákl. přenesená",J130,0)</f>
        <v>0</v>
      </c>
      <c r="BH130" s="144">
        <f>IF(N130="sníž. přenesená",J130,0)</f>
        <v>0</v>
      </c>
      <c r="BI130" s="144">
        <f>IF(N130="nulová",J130,0)</f>
        <v>0</v>
      </c>
      <c r="BJ130" s="15" t="s">
        <v>95</v>
      </c>
      <c r="BK130" s="144">
        <f>ROUND(I130*H130,2)</f>
        <v>0</v>
      </c>
      <c r="BL130" s="15" t="s">
        <v>95</v>
      </c>
      <c r="BM130" s="143" t="s">
        <v>334</v>
      </c>
    </row>
    <row r="131" spans="2:65" s="1" customFormat="1" ht="29.25" customHeight="1">
      <c r="B131" s="30"/>
      <c r="D131" s="145" t="s">
        <v>150</v>
      </c>
      <c r="F131" s="146" t="s">
        <v>335</v>
      </c>
      <c r="I131" s="147"/>
      <c r="L131" s="30"/>
      <c r="M131" s="148"/>
      <c r="T131" s="54"/>
      <c r="AT131" s="15" t="s">
        <v>150</v>
      </c>
      <c r="AU131" s="15" t="s">
        <v>97</v>
      </c>
    </row>
    <row r="132" spans="2:65" s="1" customFormat="1" ht="39" customHeight="1">
      <c r="B132" s="30"/>
      <c r="D132" s="145" t="s">
        <v>155</v>
      </c>
      <c r="F132" s="149" t="s">
        <v>336</v>
      </c>
      <c r="I132" s="147"/>
      <c r="L132" s="30"/>
      <c r="M132" s="148"/>
      <c r="T132" s="54"/>
      <c r="AT132" s="15" t="s">
        <v>155</v>
      </c>
      <c r="AU132" s="15" t="s">
        <v>97</v>
      </c>
    </row>
    <row r="133" spans="2:65" s="1" customFormat="1" ht="16.5" customHeight="1">
      <c r="B133" s="30"/>
      <c r="C133" s="131" t="s">
        <v>157</v>
      </c>
      <c r="D133" s="131" t="s">
        <v>144</v>
      </c>
      <c r="E133" s="132" t="s">
        <v>337</v>
      </c>
      <c r="F133" s="133" t="s">
        <v>338</v>
      </c>
      <c r="G133" s="134" t="s">
        <v>147</v>
      </c>
      <c r="H133" s="135">
        <v>1</v>
      </c>
      <c r="I133" s="136"/>
      <c r="J133" s="137">
        <f>ROUND(I133*H133,2)</f>
        <v>0</v>
      </c>
      <c r="K133" s="138"/>
      <c r="L133" s="30"/>
      <c r="M133" s="139"/>
      <c r="N133" s="140" t="s">
        <v>53</v>
      </c>
      <c r="P133" s="141">
        <f>O133*H133</f>
        <v>0</v>
      </c>
      <c r="Q133" s="141">
        <v>0</v>
      </c>
      <c r="R133" s="141">
        <f>Q133*H133</f>
        <v>0</v>
      </c>
      <c r="S133" s="141">
        <v>0</v>
      </c>
      <c r="T133" s="142">
        <f>S133*H133</f>
        <v>0</v>
      </c>
      <c r="AR133" s="143" t="s">
        <v>95</v>
      </c>
      <c r="AT133" s="143" t="s">
        <v>144</v>
      </c>
      <c r="AU133" s="143" t="s">
        <v>97</v>
      </c>
      <c r="AY133" s="15" t="s">
        <v>141</v>
      </c>
      <c r="BE133" s="144">
        <f>IF(N133="základní",J133,0)</f>
        <v>0</v>
      </c>
      <c r="BF133" s="144">
        <f>IF(N133="snížená",J133,0)</f>
        <v>0</v>
      </c>
      <c r="BG133" s="144">
        <f>IF(N133="zákl. přenesená",J133,0)</f>
        <v>0</v>
      </c>
      <c r="BH133" s="144">
        <f>IF(N133="sníž. přenesená",J133,0)</f>
        <v>0</v>
      </c>
      <c r="BI133" s="144">
        <f>IF(N133="nulová",J133,0)</f>
        <v>0</v>
      </c>
      <c r="BJ133" s="15" t="s">
        <v>95</v>
      </c>
      <c r="BK133" s="144">
        <f>ROUND(I133*H133,2)</f>
        <v>0</v>
      </c>
      <c r="BL133" s="15" t="s">
        <v>95</v>
      </c>
      <c r="BM133" s="143" t="s">
        <v>339</v>
      </c>
    </row>
    <row r="134" spans="2:65" s="1" customFormat="1" ht="19.5" customHeight="1">
      <c r="B134" s="30"/>
      <c r="D134" s="145" t="s">
        <v>150</v>
      </c>
      <c r="F134" s="146" t="s">
        <v>340</v>
      </c>
      <c r="I134" s="147"/>
      <c r="L134" s="30"/>
      <c r="M134" s="148"/>
      <c r="T134" s="54"/>
      <c r="AT134" s="15" t="s">
        <v>150</v>
      </c>
      <c r="AU134" s="15" t="s">
        <v>97</v>
      </c>
    </row>
    <row r="135" spans="2:65" s="1" customFormat="1" ht="48.75" customHeight="1">
      <c r="B135" s="30"/>
      <c r="D135" s="145" t="s">
        <v>155</v>
      </c>
      <c r="F135" s="149" t="s">
        <v>341</v>
      </c>
      <c r="I135" s="147"/>
      <c r="L135" s="30"/>
      <c r="M135" s="148"/>
      <c r="T135" s="54"/>
      <c r="AT135" s="15" t="s">
        <v>155</v>
      </c>
      <c r="AU135" s="15" t="s">
        <v>97</v>
      </c>
    </row>
    <row r="136" spans="2:65" s="1" customFormat="1" ht="16.5" customHeight="1">
      <c r="B136" s="30"/>
      <c r="C136" s="131" t="s">
        <v>165</v>
      </c>
      <c r="D136" s="131" t="s">
        <v>144</v>
      </c>
      <c r="E136" s="132" t="s">
        <v>342</v>
      </c>
      <c r="F136" s="133" t="s">
        <v>343</v>
      </c>
      <c r="G136" s="134" t="s">
        <v>147</v>
      </c>
      <c r="H136" s="135">
        <v>1</v>
      </c>
      <c r="I136" s="136"/>
      <c r="J136" s="137">
        <f>ROUND(I136*H136,2)</f>
        <v>0</v>
      </c>
      <c r="K136" s="138"/>
      <c r="L136" s="30"/>
      <c r="M136" s="139"/>
      <c r="N136" s="140" t="s">
        <v>53</v>
      </c>
      <c r="P136" s="141">
        <f>O136*H136</f>
        <v>0</v>
      </c>
      <c r="Q136" s="141">
        <v>0</v>
      </c>
      <c r="R136" s="141">
        <f>Q136*H136</f>
        <v>0</v>
      </c>
      <c r="S136" s="141">
        <v>0</v>
      </c>
      <c r="T136" s="142">
        <f>S136*H136</f>
        <v>0</v>
      </c>
      <c r="AR136" s="143" t="s">
        <v>95</v>
      </c>
      <c r="AT136" s="143" t="s">
        <v>144</v>
      </c>
      <c r="AU136" s="143" t="s">
        <v>97</v>
      </c>
      <c r="AY136" s="15" t="s">
        <v>141</v>
      </c>
      <c r="BE136" s="144">
        <f>IF(N136="základní",J136,0)</f>
        <v>0</v>
      </c>
      <c r="BF136" s="144">
        <f>IF(N136="snížená",J136,0)</f>
        <v>0</v>
      </c>
      <c r="BG136" s="144">
        <f>IF(N136="zákl. přenesená",J136,0)</f>
        <v>0</v>
      </c>
      <c r="BH136" s="144">
        <f>IF(N136="sníž. přenesená",J136,0)</f>
        <v>0</v>
      </c>
      <c r="BI136" s="144">
        <f>IF(N136="nulová",J136,0)</f>
        <v>0</v>
      </c>
      <c r="BJ136" s="15" t="s">
        <v>95</v>
      </c>
      <c r="BK136" s="144">
        <f>ROUND(I136*H136,2)</f>
        <v>0</v>
      </c>
      <c r="BL136" s="15" t="s">
        <v>95</v>
      </c>
      <c r="BM136" s="143" t="s">
        <v>344</v>
      </c>
    </row>
    <row r="137" spans="2:65" s="1" customFormat="1">
      <c r="B137" s="30"/>
      <c r="D137" s="145" t="s">
        <v>150</v>
      </c>
      <c r="F137" s="146" t="s">
        <v>345</v>
      </c>
      <c r="I137" s="147"/>
      <c r="L137" s="30"/>
      <c r="M137" s="148"/>
      <c r="T137" s="54"/>
      <c r="AT137" s="15" t="s">
        <v>150</v>
      </c>
      <c r="AU137" s="15" t="s">
        <v>97</v>
      </c>
    </row>
    <row r="138" spans="2:65" s="1" customFormat="1" ht="39" customHeight="1">
      <c r="B138" s="30"/>
      <c r="D138" s="145" t="s">
        <v>155</v>
      </c>
      <c r="F138" s="149" t="s">
        <v>346</v>
      </c>
      <c r="I138" s="147"/>
      <c r="L138" s="30"/>
      <c r="M138" s="148"/>
      <c r="T138" s="54"/>
      <c r="AT138" s="15" t="s">
        <v>155</v>
      </c>
      <c r="AU138" s="15" t="s">
        <v>97</v>
      </c>
    </row>
    <row r="139" spans="2:65" s="1" customFormat="1" ht="24.2" customHeight="1">
      <c r="B139" s="30"/>
      <c r="C139" s="131" t="s">
        <v>140</v>
      </c>
      <c r="D139" s="131" t="s">
        <v>144</v>
      </c>
      <c r="E139" s="132" t="s">
        <v>347</v>
      </c>
      <c r="F139" s="133" t="s">
        <v>348</v>
      </c>
      <c r="G139" s="134" t="s">
        <v>147</v>
      </c>
      <c r="H139" s="135">
        <v>1</v>
      </c>
      <c r="I139" s="136"/>
      <c r="J139" s="137">
        <f>ROUND(I139*H139,2)</f>
        <v>0</v>
      </c>
      <c r="K139" s="138"/>
      <c r="L139" s="30"/>
      <c r="M139" s="139"/>
      <c r="N139" s="140" t="s">
        <v>53</v>
      </c>
      <c r="P139" s="141">
        <f>O139*H139</f>
        <v>0</v>
      </c>
      <c r="Q139" s="141">
        <v>0</v>
      </c>
      <c r="R139" s="141">
        <f>Q139*H139</f>
        <v>0</v>
      </c>
      <c r="S139" s="141">
        <v>0</v>
      </c>
      <c r="T139" s="142">
        <f>S139*H139</f>
        <v>0</v>
      </c>
      <c r="AR139" s="143" t="s">
        <v>95</v>
      </c>
      <c r="AT139" s="143" t="s">
        <v>144</v>
      </c>
      <c r="AU139" s="143" t="s">
        <v>97</v>
      </c>
      <c r="AY139" s="15" t="s">
        <v>141</v>
      </c>
      <c r="BE139" s="144">
        <f>IF(N139="základní",J139,0)</f>
        <v>0</v>
      </c>
      <c r="BF139" s="144">
        <f>IF(N139="snížená",J139,0)</f>
        <v>0</v>
      </c>
      <c r="BG139" s="144">
        <f>IF(N139="zákl. přenesená",J139,0)</f>
        <v>0</v>
      </c>
      <c r="BH139" s="144">
        <f>IF(N139="sníž. přenesená",J139,0)</f>
        <v>0</v>
      </c>
      <c r="BI139" s="144">
        <f>IF(N139="nulová",J139,0)</f>
        <v>0</v>
      </c>
      <c r="BJ139" s="15" t="s">
        <v>95</v>
      </c>
      <c r="BK139" s="144">
        <f>ROUND(I139*H139,2)</f>
        <v>0</v>
      </c>
      <c r="BL139" s="15" t="s">
        <v>95</v>
      </c>
      <c r="BM139" s="143" t="s">
        <v>349</v>
      </c>
    </row>
    <row r="140" spans="2:65" s="1" customFormat="1" ht="19.5" customHeight="1">
      <c r="B140" s="30"/>
      <c r="D140" s="145" t="s">
        <v>150</v>
      </c>
      <c r="F140" s="146" t="s">
        <v>350</v>
      </c>
      <c r="I140" s="147"/>
      <c r="L140" s="30"/>
      <c r="M140" s="148"/>
      <c r="T140" s="54"/>
      <c r="AT140" s="15" t="s">
        <v>150</v>
      </c>
      <c r="AU140" s="15" t="s">
        <v>97</v>
      </c>
    </row>
    <row r="141" spans="2:65" s="1" customFormat="1" ht="78" customHeight="1">
      <c r="B141" s="30"/>
      <c r="D141" s="145" t="s">
        <v>155</v>
      </c>
      <c r="F141" s="149" t="s">
        <v>351</v>
      </c>
      <c r="I141" s="147"/>
      <c r="L141" s="30"/>
      <c r="M141" s="148"/>
      <c r="T141" s="54"/>
      <c r="AT141" s="15" t="s">
        <v>155</v>
      </c>
      <c r="AU141" s="15" t="s">
        <v>97</v>
      </c>
    </row>
    <row r="142" spans="2:65" s="11" customFormat="1" ht="22.9" customHeight="1">
      <c r="B142" s="119"/>
      <c r="D142" s="120" t="s">
        <v>87</v>
      </c>
      <c r="E142" s="129" t="s">
        <v>102</v>
      </c>
      <c r="F142" s="129" t="s">
        <v>352</v>
      </c>
      <c r="I142" s="122"/>
      <c r="J142" s="130">
        <f>BK142</f>
        <v>0</v>
      </c>
      <c r="L142" s="119"/>
      <c r="M142" s="124"/>
      <c r="P142" s="125">
        <f>SUM(P143:P151)</f>
        <v>0</v>
      </c>
      <c r="R142" s="125">
        <f>SUM(R143:R151)</f>
        <v>0</v>
      </c>
      <c r="T142" s="126">
        <f>SUM(T143:T151)</f>
        <v>0</v>
      </c>
      <c r="AR142" s="120" t="s">
        <v>165</v>
      </c>
      <c r="AT142" s="127" t="s">
        <v>87</v>
      </c>
      <c r="AU142" s="127" t="s">
        <v>95</v>
      </c>
      <c r="AY142" s="120" t="s">
        <v>141</v>
      </c>
      <c r="BK142" s="128">
        <f>SUM(BK143:BK151)</f>
        <v>0</v>
      </c>
    </row>
    <row r="143" spans="2:65" s="1" customFormat="1" ht="16.5" customHeight="1">
      <c r="B143" s="30"/>
      <c r="C143" s="131" t="s">
        <v>174</v>
      </c>
      <c r="D143" s="131" t="s">
        <v>144</v>
      </c>
      <c r="E143" s="132" t="s">
        <v>353</v>
      </c>
      <c r="F143" s="133" t="s">
        <v>354</v>
      </c>
      <c r="G143" s="134" t="s">
        <v>147</v>
      </c>
      <c r="H143" s="135">
        <v>3</v>
      </c>
      <c r="I143" s="136"/>
      <c r="J143" s="137">
        <f>ROUND(I143*H143,2)</f>
        <v>0</v>
      </c>
      <c r="K143" s="138"/>
      <c r="L143" s="30"/>
      <c r="M143" s="139"/>
      <c r="N143" s="140" t="s">
        <v>53</v>
      </c>
      <c r="P143" s="141">
        <f>O143*H143</f>
        <v>0</v>
      </c>
      <c r="Q143" s="141">
        <v>0</v>
      </c>
      <c r="R143" s="141">
        <f>Q143*H143</f>
        <v>0</v>
      </c>
      <c r="S143" s="141">
        <v>0</v>
      </c>
      <c r="T143" s="142">
        <f>S143*H143</f>
        <v>0</v>
      </c>
      <c r="AR143" s="143" t="s">
        <v>95</v>
      </c>
      <c r="AT143" s="143" t="s">
        <v>144</v>
      </c>
      <c r="AU143" s="143" t="s">
        <v>97</v>
      </c>
      <c r="AY143" s="15" t="s">
        <v>141</v>
      </c>
      <c r="BE143" s="144">
        <f>IF(N143="základní",J143,0)</f>
        <v>0</v>
      </c>
      <c r="BF143" s="144">
        <f>IF(N143="snížená",J143,0)</f>
        <v>0</v>
      </c>
      <c r="BG143" s="144">
        <f>IF(N143="zákl. přenesená",J143,0)</f>
        <v>0</v>
      </c>
      <c r="BH143" s="144">
        <f>IF(N143="sníž. přenesená",J143,0)</f>
        <v>0</v>
      </c>
      <c r="BI143" s="144">
        <f>IF(N143="nulová",J143,0)</f>
        <v>0</v>
      </c>
      <c r="BJ143" s="15" t="s">
        <v>95</v>
      </c>
      <c r="BK143" s="144">
        <f>ROUND(I143*H143,2)</f>
        <v>0</v>
      </c>
      <c r="BL143" s="15" t="s">
        <v>95</v>
      </c>
      <c r="BM143" s="143" t="s">
        <v>355</v>
      </c>
    </row>
    <row r="144" spans="2:65" s="1" customFormat="1" ht="29.25" customHeight="1">
      <c r="B144" s="30"/>
      <c r="D144" s="145" t="s">
        <v>150</v>
      </c>
      <c r="F144" s="146" t="s">
        <v>356</v>
      </c>
      <c r="I144" s="147"/>
      <c r="L144" s="30"/>
      <c r="M144" s="148"/>
      <c r="T144" s="54"/>
      <c r="AT144" s="15" t="s">
        <v>150</v>
      </c>
      <c r="AU144" s="15" t="s">
        <v>97</v>
      </c>
    </row>
    <row r="145" spans="2:65" s="1" customFormat="1" ht="58.5" customHeight="1">
      <c r="B145" s="30"/>
      <c r="D145" s="145" t="s">
        <v>155</v>
      </c>
      <c r="F145" s="149" t="s">
        <v>357</v>
      </c>
      <c r="I145" s="147"/>
      <c r="L145" s="30"/>
      <c r="M145" s="148"/>
      <c r="T145" s="54"/>
      <c r="AT145" s="15" t="s">
        <v>155</v>
      </c>
      <c r="AU145" s="15" t="s">
        <v>97</v>
      </c>
    </row>
    <row r="146" spans="2:65" s="1" customFormat="1" ht="16.5" customHeight="1">
      <c r="B146" s="30"/>
      <c r="C146" s="131" t="s">
        <v>179</v>
      </c>
      <c r="D146" s="131" t="s">
        <v>144</v>
      </c>
      <c r="E146" s="132" t="s">
        <v>358</v>
      </c>
      <c r="F146" s="133" t="s">
        <v>359</v>
      </c>
      <c r="G146" s="134" t="s">
        <v>147</v>
      </c>
      <c r="H146" s="135">
        <v>1</v>
      </c>
      <c r="I146" s="136"/>
      <c r="J146" s="137">
        <f>ROUND(I146*H146,2)</f>
        <v>0</v>
      </c>
      <c r="K146" s="138"/>
      <c r="L146" s="30"/>
      <c r="M146" s="139"/>
      <c r="N146" s="140" t="s">
        <v>53</v>
      </c>
      <c r="P146" s="141">
        <f>O146*H146</f>
        <v>0</v>
      </c>
      <c r="Q146" s="141">
        <v>0</v>
      </c>
      <c r="R146" s="141">
        <f>Q146*H146</f>
        <v>0</v>
      </c>
      <c r="S146" s="141">
        <v>0</v>
      </c>
      <c r="T146" s="142">
        <f>S146*H146</f>
        <v>0</v>
      </c>
      <c r="AR146" s="143" t="s">
        <v>95</v>
      </c>
      <c r="AT146" s="143" t="s">
        <v>144</v>
      </c>
      <c r="AU146" s="143" t="s">
        <v>97</v>
      </c>
      <c r="AY146" s="15" t="s">
        <v>141</v>
      </c>
      <c r="BE146" s="144">
        <f>IF(N146="základní",J146,0)</f>
        <v>0</v>
      </c>
      <c r="BF146" s="144">
        <f>IF(N146="snížená",J146,0)</f>
        <v>0</v>
      </c>
      <c r="BG146" s="144">
        <f>IF(N146="zákl. přenesená",J146,0)</f>
        <v>0</v>
      </c>
      <c r="BH146" s="144">
        <f>IF(N146="sníž. přenesená",J146,0)</f>
        <v>0</v>
      </c>
      <c r="BI146" s="144">
        <f>IF(N146="nulová",J146,0)</f>
        <v>0</v>
      </c>
      <c r="BJ146" s="15" t="s">
        <v>95</v>
      </c>
      <c r="BK146" s="144">
        <f>ROUND(I146*H146,2)</f>
        <v>0</v>
      </c>
      <c r="BL146" s="15" t="s">
        <v>95</v>
      </c>
      <c r="BM146" s="143" t="s">
        <v>360</v>
      </c>
    </row>
    <row r="147" spans="2:65" s="1" customFormat="1" ht="19.5" customHeight="1">
      <c r="B147" s="30"/>
      <c r="D147" s="145" t="s">
        <v>150</v>
      </c>
      <c r="F147" s="146" t="s">
        <v>361</v>
      </c>
      <c r="I147" s="147"/>
      <c r="L147" s="30"/>
      <c r="M147" s="148"/>
      <c r="T147" s="54"/>
      <c r="AT147" s="15" t="s">
        <v>150</v>
      </c>
      <c r="AU147" s="15" t="s">
        <v>97</v>
      </c>
    </row>
    <row r="148" spans="2:65" s="1" customFormat="1" ht="58.5" customHeight="1">
      <c r="B148" s="30"/>
      <c r="D148" s="145" t="s">
        <v>155</v>
      </c>
      <c r="F148" s="149" t="s">
        <v>362</v>
      </c>
      <c r="I148" s="147"/>
      <c r="L148" s="30"/>
      <c r="M148" s="148"/>
      <c r="T148" s="54"/>
      <c r="AT148" s="15" t="s">
        <v>155</v>
      </c>
      <c r="AU148" s="15" t="s">
        <v>97</v>
      </c>
    </row>
    <row r="149" spans="2:65" s="1" customFormat="1" ht="16.5" customHeight="1">
      <c r="B149" s="30"/>
      <c r="C149" s="131" t="s">
        <v>185</v>
      </c>
      <c r="D149" s="131" t="s">
        <v>144</v>
      </c>
      <c r="E149" s="132" t="s">
        <v>363</v>
      </c>
      <c r="F149" s="133" t="s">
        <v>364</v>
      </c>
      <c r="G149" s="134" t="s">
        <v>147</v>
      </c>
      <c r="H149" s="135">
        <v>1</v>
      </c>
      <c r="I149" s="136"/>
      <c r="J149" s="137">
        <f>ROUND(I149*H149,2)</f>
        <v>0</v>
      </c>
      <c r="K149" s="138"/>
      <c r="L149" s="30"/>
      <c r="M149" s="139"/>
      <c r="N149" s="140" t="s">
        <v>53</v>
      </c>
      <c r="P149" s="141">
        <f>O149*H149</f>
        <v>0</v>
      </c>
      <c r="Q149" s="141">
        <v>0</v>
      </c>
      <c r="R149" s="141">
        <f>Q149*H149</f>
        <v>0</v>
      </c>
      <c r="S149" s="141">
        <v>0</v>
      </c>
      <c r="T149" s="142">
        <f>S149*H149</f>
        <v>0</v>
      </c>
      <c r="AR149" s="143" t="s">
        <v>95</v>
      </c>
      <c r="AT149" s="143" t="s">
        <v>144</v>
      </c>
      <c r="AU149" s="143" t="s">
        <v>97</v>
      </c>
      <c r="AY149" s="15" t="s">
        <v>141</v>
      </c>
      <c r="BE149" s="144">
        <f>IF(N149="základní",J149,0)</f>
        <v>0</v>
      </c>
      <c r="BF149" s="144">
        <f>IF(N149="snížená",J149,0)</f>
        <v>0</v>
      </c>
      <c r="BG149" s="144">
        <f>IF(N149="zákl. přenesená",J149,0)</f>
        <v>0</v>
      </c>
      <c r="BH149" s="144">
        <f>IF(N149="sníž. přenesená",J149,0)</f>
        <v>0</v>
      </c>
      <c r="BI149" s="144">
        <f>IF(N149="nulová",J149,0)</f>
        <v>0</v>
      </c>
      <c r="BJ149" s="15" t="s">
        <v>95</v>
      </c>
      <c r="BK149" s="144">
        <f>ROUND(I149*H149,2)</f>
        <v>0</v>
      </c>
      <c r="BL149" s="15" t="s">
        <v>95</v>
      </c>
      <c r="BM149" s="143" t="s">
        <v>365</v>
      </c>
    </row>
    <row r="150" spans="2:65" s="1" customFormat="1">
      <c r="B150" s="30"/>
      <c r="D150" s="145" t="s">
        <v>150</v>
      </c>
      <c r="F150" s="146" t="s">
        <v>366</v>
      </c>
      <c r="I150" s="147"/>
      <c r="L150" s="30"/>
      <c r="M150" s="148"/>
      <c r="T150" s="54"/>
      <c r="AT150" s="15" t="s">
        <v>150</v>
      </c>
      <c r="AU150" s="15" t="s">
        <v>97</v>
      </c>
    </row>
    <row r="151" spans="2:65" s="1" customFormat="1" ht="39" customHeight="1">
      <c r="B151" s="30"/>
      <c r="D151" s="145" t="s">
        <v>155</v>
      </c>
      <c r="F151" s="149" t="s">
        <v>367</v>
      </c>
      <c r="I151" s="147"/>
      <c r="L151" s="30"/>
      <c r="M151" s="148"/>
      <c r="T151" s="54"/>
      <c r="AT151" s="15" t="s">
        <v>155</v>
      </c>
      <c r="AU151" s="15" t="s">
        <v>97</v>
      </c>
    </row>
    <row r="152" spans="2:65" s="11" customFormat="1" ht="22.9" customHeight="1">
      <c r="B152" s="119"/>
      <c r="D152" s="120" t="s">
        <v>87</v>
      </c>
      <c r="E152" s="129" t="s">
        <v>105</v>
      </c>
      <c r="F152" s="129" t="s">
        <v>368</v>
      </c>
      <c r="I152" s="122"/>
      <c r="J152" s="130">
        <f>BK152</f>
        <v>0</v>
      </c>
      <c r="L152" s="119"/>
      <c r="M152" s="124"/>
      <c r="P152" s="125">
        <f>SUM(P153:P155)</f>
        <v>0</v>
      </c>
      <c r="R152" s="125">
        <f>SUM(R153:R155)</f>
        <v>0</v>
      </c>
      <c r="T152" s="126">
        <f>SUM(T153:T155)</f>
        <v>0</v>
      </c>
      <c r="AR152" s="120" t="s">
        <v>165</v>
      </c>
      <c r="AT152" s="127" t="s">
        <v>87</v>
      </c>
      <c r="AU152" s="127" t="s">
        <v>95</v>
      </c>
      <c r="AY152" s="120" t="s">
        <v>141</v>
      </c>
      <c r="BK152" s="128">
        <f>SUM(BK153:BK155)</f>
        <v>0</v>
      </c>
    </row>
    <row r="153" spans="2:65" s="1" customFormat="1" ht="24.2" customHeight="1">
      <c r="B153" s="30"/>
      <c r="C153" s="131" t="s">
        <v>190</v>
      </c>
      <c r="D153" s="131" t="s">
        <v>144</v>
      </c>
      <c r="E153" s="132" t="s">
        <v>369</v>
      </c>
      <c r="F153" s="133" t="s">
        <v>370</v>
      </c>
      <c r="G153" s="134" t="s">
        <v>147</v>
      </c>
      <c r="H153" s="135">
        <v>4</v>
      </c>
      <c r="I153" s="136"/>
      <c r="J153" s="137">
        <f>ROUND(I153*H153,2)</f>
        <v>0</v>
      </c>
      <c r="K153" s="138"/>
      <c r="L153" s="30"/>
      <c r="M153" s="139"/>
      <c r="N153" s="140" t="s">
        <v>53</v>
      </c>
      <c r="P153" s="141">
        <f>O153*H153</f>
        <v>0</v>
      </c>
      <c r="Q153" s="141">
        <v>0</v>
      </c>
      <c r="R153" s="141">
        <f>Q153*H153</f>
        <v>0</v>
      </c>
      <c r="S153" s="141">
        <v>0</v>
      </c>
      <c r="T153" s="142">
        <f>S153*H153</f>
        <v>0</v>
      </c>
      <c r="AR153" s="143" t="s">
        <v>95</v>
      </c>
      <c r="AT153" s="143" t="s">
        <v>144</v>
      </c>
      <c r="AU153" s="143" t="s">
        <v>97</v>
      </c>
      <c r="AY153" s="15" t="s">
        <v>141</v>
      </c>
      <c r="BE153" s="144">
        <f>IF(N153="základní",J153,0)</f>
        <v>0</v>
      </c>
      <c r="BF153" s="144">
        <f>IF(N153="snížená",J153,0)</f>
        <v>0</v>
      </c>
      <c r="BG153" s="144">
        <f>IF(N153="zákl. přenesená",J153,0)</f>
        <v>0</v>
      </c>
      <c r="BH153" s="144">
        <f>IF(N153="sníž. přenesená",J153,0)</f>
        <v>0</v>
      </c>
      <c r="BI153" s="144">
        <f>IF(N153="nulová",J153,0)</f>
        <v>0</v>
      </c>
      <c r="BJ153" s="15" t="s">
        <v>95</v>
      </c>
      <c r="BK153" s="144">
        <f>ROUND(I153*H153,2)</f>
        <v>0</v>
      </c>
      <c r="BL153" s="15" t="s">
        <v>95</v>
      </c>
      <c r="BM153" s="143" t="s">
        <v>371</v>
      </c>
    </row>
    <row r="154" spans="2:65" s="1" customFormat="1" ht="39" customHeight="1">
      <c r="B154" s="30"/>
      <c r="D154" s="145" t="s">
        <v>150</v>
      </c>
      <c r="F154" s="146" t="s">
        <v>372</v>
      </c>
      <c r="I154" s="147"/>
      <c r="L154" s="30"/>
      <c r="M154" s="148"/>
      <c r="T154" s="54"/>
      <c r="AT154" s="15" t="s">
        <v>150</v>
      </c>
      <c r="AU154" s="15" t="s">
        <v>97</v>
      </c>
    </row>
    <row r="155" spans="2:65" s="1" customFormat="1" ht="58.5" customHeight="1">
      <c r="B155" s="30"/>
      <c r="D155" s="145" t="s">
        <v>155</v>
      </c>
      <c r="F155" s="149" t="s">
        <v>373</v>
      </c>
      <c r="I155" s="147"/>
      <c r="L155" s="30"/>
      <c r="M155" s="148"/>
      <c r="T155" s="54"/>
      <c r="AT155" s="15" t="s">
        <v>155</v>
      </c>
      <c r="AU155" s="15" t="s">
        <v>97</v>
      </c>
    </row>
    <row r="156" spans="2:65" s="11" customFormat="1" ht="22.9" customHeight="1">
      <c r="B156" s="119"/>
      <c r="D156" s="120" t="s">
        <v>87</v>
      </c>
      <c r="E156" s="129" t="s">
        <v>109</v>
      </c>
      <c r="F156" s="129" t="s">
        <v>374</v>
      </c>
      <c r="I156" s="122"/>
      <c r="J156" s="130">
        <f>BK156</f>
        <v>0</v>
      </c>
      <c r="L156" s="119"/>
      <c r="M156" s="124"/>
      <c r="P156" s="125">
        <f>SUM(P157:P159)</f>
        <v>0</v>
      </c>
      <c r="R156" s="125">
        <f>SUM(R157:R159)</f>
        <v>0</v>
      </c>
      <c r="T156" s="126">
        <f>SUM(T157:T159)</f>
        <v>0</v>
      </c>
      <c r="AR156" s="120" t="s">
        <v>165</v>
      </c>
      <c r="AT156" s="127" t="s">
        <v>87</v>
      </c>
      <c r="AU156" s="127" t="s">
        <v>95</v>
      </c>
      <c r="AY156" s="120" t="s">
        <v>141</v>
      </c>
      <c r="BK156" s="128">
        <f>SUM(BK157:BK159)</f>
        <v>0</v>
      </c>
    </row>
    <row r="157" spans="2:65" s="1" customFormat="1" ht="16.5" customHeight="1">
      <c r="B157" s="30"/>
      <c r="C157" s="131" t="s">
        <v>197</v>
      </c>
      <c r="D157" s="131" t="s">
        <v>144</v>
      </c>
      <c r="E157" s="132" t="s">
        <v>375</v>
      </c>
      <c r="F157" s="133" t="s">
        <v>376</v>
      </c>
      <c r="G157" s="134" t="s">
        <v>147</v>
      </c>
      <c r="H157" s="135">
        <v>8</v>
      </c>
      <c r="I157" s="136"/>
      <c r="J157" s="137">
        <f>ROUND(I157*H157,2)</f>
        <v>0</v>
      </c>
      <c r="K157" s="138"/>
      <c r="L157" s="30"/>
      <c r="M157" s="139"/>
      <c r="N157" s="140" t="s">
        <v>53</v>
      </c>
      <c r="P157" s="141">
        <f>O157*H157</f>
        <v>0</v>
      </c>
      <c r="Q157" s="141">
        <v>0</v>
      </c>
      <c r="R157" s="141">
        <f>Q157*H157</f>
        <v>0</v>
      </c>
      <c r="S157" s="141">
        <v>0</v>
      </c>
      <c r="T157" s="142">
        <f>S157*H157</f>
        <v>0</v>
      </c>
      <c r="AR157" s="143" t="s">
        <v>95</v>
      </c>
      <c r="AT157" s="143" t="s">
        <v>144</v>
      </c>
      <c r="AU157" s="143" t="s">
        <v>97</v>
      </c>
      <c r="AY157" s="15" t="s">
        <v>141</v>
      </c>
      <c r="BE157" s="144">
        <f>IF(N157="základní",J157,0)</f>
        <v>0</v>
      </c>
      <c r="BF157" s="144">
        <f>IF(N157="snížená",J157,0)</f>
        <v>0</v>
      </c>
      <c r="BG157" s="144">
        <f>IF(N157="zákl. přenesená",J157,0)</f>
        <v>0</v>
      </c>
      <c r="BH157" s="144">
        <f>IF(N157="sníž. přenesená",J157,0)</f>
        <v>0</v>
      </c>
      <c r="BI157" s="144">
        <f>IF(N157="nulová",J157,0)</f>
        <v>0</v>
      </c>
      <c r="BJ157" s="15" t="s">
        <v>95</v>
      </c>
      <c r="BK157" s="144">
        <f>ROUND(I157*H157,2)</f>
        <v>0</v>
      </c>
      <c r="BL157" s="15" t="s">
        <v>95</v>
      </c>
      <c r="BM157" s="143" t="s">
        <v>377</v>
      </c>
    </row>
    <row r="158" spans="2:65" s="1" customFormat="1" ht="19.5" customHeight="1">
      <c r="B158" s="30"/>
      <c r="D158" s="145" t="s">
        <v>150</v>
      </c>
      <c r="F158" s="146" t="s">
        <v>378</v>
      </c>
      <c r="I158" s="147"/>
      <c r="L158" s="30"/>
      <c r="M158" s="148"/>
      <c r="T158" s="54"/>
      <c r="AT158" s="15" t="s">
        <v>150</v>
      </c>
      <c r="AU158" s="15" t="s">
        <v>97</v>
      </c>
    </row>
    <row r="159" spans="2:65" s="1" customFormat="1" ht="68.25" customHeight="1">
      <c r="B159" s="30"/>
      <c r="D159" s="145" t="s">
        <v>155</v>
      </c>
      <c r="F159" s="149" t="s">
        <v>379</v>
      </c>
      <c r="I159" s="147"/>
      <c r="L159" s="30"/>
      <c r="M159" s="148"/>
      <c r="T159" s="54"/>
      <c r="AT159" s="15" t="s">
        <v>155</v>
      </c>
      <c r="AU159" s="15" t="s">
        <v>97</v>
      </c>
    </row>
    <row r="160" spans="2:65" s="11" customFormat="1" ht="22.9" customHeight="1">
      <c r="B160" s="119"/>
      <c r="D160" s="120" t="s">
        <v>87</v>
      </c>
      <c r="E160" s="129" t="s">
        <v>380</v>
      </c>
      <c r="F160" s="129" t="s">
        <v>381</v>
      </c>
      <c r="I160" s="122"/>
      <c r="J160" s="130">
        <f>BK160</f>
        <v>0</v>
      </c>
      <c r="L160" s="119"/>
      <c r="M160" s="124"/>
      <c r="P160" s="125">
        <f>SUM(P161:P172)</f>
        <v>0</v>
      </c>
      <c r="R160" s="125">
        <f>SUM(R161:R172)</f>
        <v>0</v>
      </c>
      <c r="T160" s="126">
        <f>SUM(T161:T172)</f>
        <v>0</v>
      </c>
      <c r="AR160" s="120" t="s">
        <v>165</v>
      </c>
      <c r="AT160" s="127" t="s">
        <v>87</v>
      </c>
      <c r="AU160" s="127" t="s">
        <v>95</v>
      </c>
      <c r="AY160" s="120" t="s">
        <v>141</v>
      </c>
      <c r="BK160" s="128">
        <f>SUM(BK161:BK172)</f>
        <v>0</v>
      </c>
    </row>
    <row r="161" spans="2:65" s="1" customFormat="1" ht="24.2" customHeight="1">
      <c r="B161" s="30"/>
      <c r="C161" s="131" t="s">
        <v>203</v>
      </c>
      <c r="D161" s="131" t="s">
        <v>144</v>
      </c>
      <c r="E161" s="132" t="s">
        <v>382</v>
      </c>
      <c r="F161" s="133" t="s">
        <v>383</v>
      </c>
      <c r="G161" s="134" t="s">
        <v>147</v>
      </c>
      <c r="H161" s="135">
        <v>4</v>
      </c>
      <c r="I161" s="136"/>
      <c r="J161" s="137">
        <f>ROUND(I161*H161,2)</f>
        <v>0</v>
      </c>
      <c r="K161" s="138"/>
      <c r="L161" s="30"/>
      <c r="M161" s="139"/>
      <c r="N161" s="140" t="s">
        <v>53</v>
      </c>
      <c r="P161" s="141">
        <f>O161*H161</f>
        <v>0</v>
      </c>
      <c r="Q161" s="141">
        <v>0</v>
      </c>
      <c r="R161" s="141">
        <f>Q161*H161</f>
        <v>0</v>
      </c>
      <c r="S161" s="141">
        <v>0</v>
      </c>
      <c r="T161" s="142">
        <f>S161*H161</f>
        <v>0</v>
      </c>
      <c r="AR161" s="143" t="s">
        <v>95</v>
      </c>
      <c r="AT161" s="143" t="s">
        <v>144</v>
      </c>
      <c r="AU161" s="143" t="s">
        <v>97</v>
      </c>
      <c r="AY161" s="15" t="s">
        <v>141</v>
      </c>
      <c r="BE161" s="144">
        <f>IF(N161="základní",J161,0)</f>
        <v>0</v>
      </c>
      <c r="BF161" s="144">
        <f>IF(N161="snížená",J161,0)</f>
        <v>0</v>
      </c>
      <c r="BG161" s="144">
        <f>IF(N161="zákl. přenesená",J161,0)</f>
        <v>0</v>
      </c>
      <c r="BH161" s="144">
        <f>IF(N161="sníž. přenesená",J161,0)</f>
        <v>0</v>
      </c>
      <c r="BI161" s="144">
        <f>IF(N161="nulová",J161,0)</f>
        <v>0</v>
      </c>
      <c r="BJ161" s="15" t="s">
        <v>95</v>
      </c>
      <c r="BK161" s="144">
        <f>ROUND(I161*H161,2)</f>
        <v>0</v>
      </c>
      <c r="BL161" s="15" t="s">
        <v>95</v>
      </c>
      <c r="BM161" s="143" t="s">
        <v>384</v>
      </c>
    </row>
    <row r="162" spans="2:65" s="1" customFormat="1" ht="19.5" customHeight="1">
      <c r="B162" s="30"/>
      <c r="D162" s="145" t="s">
        <v>150</v>
      </c>
      <c r="F162" s="146" t="s">
        <v>385</v>
      </c>
      <c r="I162" s="147"/>
      <c r="L162" s="30"/>
      <c r="M162" s="148"/>
      <c r="T162" s="54"/>
      <c r="AT162" s="15" t="s">
        <v>150</v>
      </c>
      <c r="AU162" s="15" t="s">
        <v>97</v>
      </c>
    </row>
    <row r="163" spans="2:65" s="1" customFormat="1" ht="58.5" customHeight="1">
      <c r="B163" s="30"/>
      <c r="D163" s="145" t="s">
        <v>155</v>
      </c>
      <c r="F163" s="149" t="s">
        <v>386</v>
      </c>
      <c r="I163" s="147"/>
      <c r="L163" s="30"/>
      <c r="M163" s="148"/>
      <c r="T163" s="54"/>
      <c r="AT163" s="15" t="s">
        <v>155</v>
      </c>
      <c r="AU163" s="15" t="s">
        <v>97</v>
      </c>
    </row>
    <row r="164" spans="2:65" s="1" customFormat="1" ht="16.5" customHeight="1">
      <c r="B164" s="30"/>
      <c r="C164" s="131" t="s">
        <v>211</v>
      </c>
      <c r="D164" s="131" t="s">
        <v>144</v>
      </c>
      <c r="E164" s="132" t="s">
        <v>387</v>
      </c>
      <c r="F164" s="133" t="s">
        <v>388</v>
      </c>
      <c r="G164" s="134" t="s">
        <v>147</v>
      </c>
      <c r="H164" s="135">
        <v>8</v>
      </c>
      <c r="I164" s="136"/>
      <c r="J164" s="137">
        <f>ROUND(I164*H164,2)</f>
        <v>0</v>
      </c>
      <c r="K164" s="138"/>
      <c r="L164" s="30"/>
      <c r="M164" s="139"/>
      <c r="N164" s="140" t="s">
        <v>53</v>
      </c>
      <c r="P164" s="141">
        <f>O164*H164</f>
        <v>0</v>
      </c>
      <c r="Q164" s="141">
        <v>0</v>
      </c>
      <c r="R164" s="141">
        <f>Q164*H164</f>
        <v>0</v>
      </c>
      <c r="S164" s="141">
        <v>0</v>
      </c>
      <c r="T164" s="142">
        <f>S164*H164</f>
        <v>0</v>
      </c>
      <c r="AR164" s="143" t="s">
        <v>95</v>
      </c>
      <c r="AT164" s="143" t="s">
        <v>144</v>
      </c>
      <c r="AU164" s="143" t="s">
        <v>97</v>
      </c>
      <c r="AY164" s="15" t="s">
        <v>141</v>
      </c>
      <c r="BE164" s="144">
        <f>IF(N164="základní",J164,0)</f>
        <v>0</v>
      </c>
      <c r="BF164" s="144">
        <f>IF(N164="snížená",J164,0)</f>
        <v>0</v>
      </c>
      <c r="BG164" s="144">
        <f>IF(N164="zákl. přenesená",J164,0)</f>
        <v>0</v>
      </c>
      <c r="BH164" s="144">
        <f>IF(N164="sníž. přenesená",J164,0)</f>
        <v>0</v>
      </c>
      <c r="BI164" s="144">
        <f>IF(N164="nulová",J164,0)</f>
        <v>0</v>
      </c>
      <c r="BJ164" s="15" t="s">
        <v>95</v>
      </c>
      <c r="BK164" s="144">
        <f>ROUND(I164*H164,2)</f>
        <v>0</v>
      </c>
      <c r="BL164" s="15" t="s">
        <v>95</v>
      </c>
      <c r="BM164" s="143" t="s">
        <v>389</v>
      </c>
    </row>
    <row r="165" spans="2:65" s="1" customFormat="1">
      <c r="B165" s="30"/>
      <c r="D165" s="145" t="s">
        <v>150</v>
      </c>
      <c r="F165" s="146" t="s">
        <v>390</v>
      </c>
      <c r="I165" s="147"/>
      <c r="L165" s="30"/>
      <c r="M165" s="148"/>
      <c r="T165" s="54"/>
      <c r="AT165" s="15" t="s">
        <v>150</v>
      </c>
      <c r="AU165" s="15" t="s">
        <v>97</v>
      </c>
    </row>
    <row r="166" spans="2:65" s="1" customFormat="1" ht="48.75" customHeight="1">
      <c r="B166" s="30"/>
      <c r="D166" s="145" t="s">
        <v>155</v>
      </c>
      <c r="F166" s="149" t="s">
        <v>391</v>
      </c>
      <c r="I166" s="147"/>
      <c r="L166" s="30"/>
      <c r="M166" s="148"/>
      <c r="T166" s="54"/>
      <c r="AT166" s="15" t="s">
        <v>155</v>
      </c>
      <c r="AU166" s="15" t="s">
        <v>97</v>
      </c>
    </row>
    <row r="167" spans="2:65" s="1" customFormat="1" ht="16.5" customHeight="1">
      <c r="B167" s="30"/>
      <c r="C167" s="131" t="s">
        <v>286</v>
      </c>
      <c r="D167" s="131" t="s">
        <v>144</v>
      </c>
      <c r="E167" s="132" t="s">
        <v>392</v>
      </c>
      <c r="F167" s="133" t="s">
        <v>393</v>
      </c>
      <c r="G167" s="134" t="s">
        <v>147</v>
      </c>
      <c r="H167" s="135">
        <v>4</v>
      </c>
      <c r="I167" s="136"/>
      <c r="J167" s="137">
        <f>ROUND(I167*H167,2)</f>
        <v>0</v>
      </c>
      <c r="K167" s="138"/>
      <c r="L167" s="30"/>
      <c r="M167" s="139"/>
      <c r="N167" s="140" t="s">
        <v>53</v>
      </c>
      <c r="P167" s="141">
        <f>O167*H167</f>
        <v>0</v>
      </c>
      <c r="Q167" s="141">
        <v>0</v>
      </c>
      <c r="R167" s="141">
        <f>Q167*H167</f>
        <v>0</v>
      </c>
      <c r="S167" s="141">
        <v>0</v>
      </c>
      <c r="T167" s="142">
        <f>S167*H167</f>
        <v>0</v>
      </c>
      <c r="AR167" s="143" t="s">
        <v>95</v>
      </c>
      <c r="AT167" s="143" t="s">
        <v>144</v>
      </c>
      <c r="AU167" s="143" t="s">
        <v>97</v>
      </c>
      <c r="AY167" s="15" t="s">
        <v>141</v>
      </c>
      <c r="BE167" s="144">
        <f>IF(N167="základní",J167,0)</f>
        <v>0</v>
      </c>
      <c r="BF167" s="144">
        <f>IF(N167="snížená",J167,0)</f>
        <v>0</v>
      </c>
      <c r="BG167" s="144">
        <f>IF(N167="zákl. přenesená",J167,0)</f>
        <v>0</v>
      </c>
      <c r="BH167" s="144">
        <f>IF(N167="sníž. přenesená",J167,0)</f>
        <v>0</v>
      </c>
      <c r="BI167" s="144">
        <f>IF(N167="nulová",J167,0)</f>
        <v>0</v>
      </c>
      <c r="BJ167" s="15" t="s">
        <v>95</v>
      </c>
      <c r="BK167" s="144">
        <f>ROUND(I167*H167,2)</f>
        <v>0</v>
      </c>
      <c r="BL167" s="15" t="s">
        <v>95</v>
      </c>
      <c r="BM167" s="143" t="s">
        <v>394</v>
      </c>
    </row>
    <row r="168" spans="2:65" s="1" customFormat="1" ht="19.5" customHeight="1">
      <c r="B168" s="30"/>
      <c r="D168" s="145" t="s">
        <v>150</v>
      </c>
      <c r="F168" s="146" t="s">
        <v>395</v>
      </c>
      <c r="I168" s="147"/>
      <c r="L168" s="30"/>
      <c r="M168" s="148"/>
      <c r="T168" s="54"/>
      <c r="AT168" s="15" t="s">
        <v>150</v>
      </c>
      <c r="AU168" s="15" t="s">
        <v>97</v>
      </c>
    </row>
    <row r="169" spans="2:65" s="1" customFormat="1" ht="58.5" customHeight="1">
      <c r="B169" s="30"/>
      <c r="D169" s="145" t="s">
        <v>155</v>
      </c>
      <c r="F169" s="149" t="s">
        <v>396</v>
      </c>
      <c r="I169" s="147"/>
      <c r="L169" s="30"/>
      <c r="M169" s="148"/>
      <c r="T169" s="54"/>
      <c r="AT169" s="15" t="s">
        <v>155</v>
      </c>
      <c r="AU169" s="15" t="s">
        <v>97</v>
      </c>
    </row>
    <row r="170" spans="2:65" s="1" customFormat="1" ht="24.2" customHeight="1">
      <c r="B170" s="30"/>
      <c r="C170" s="131" t="s">
        <v>292</v>
      </c>
      <c r="D170" s="131" t="s">
        <v>144</v>
      </c>
      <c r="E170" s="132" t="s">
        <v>397</v>
      </c>
      <c r="F170" s="133" t="s">
        <v>398</v>
      </c>
      <c r="G170" s="134" t="s">
        <v>147</v>
      </c>
      <c r="H170" s="135">
        <v>4</v>
      </c>
      <c r="I170" s="136"/>
      <c r="J170" s="137">
        <f>ROUND(I170*H170,2)</f>
        <v>0</v>
      </c>
      <c r="K170" s="138"/>
      <c r="L170" s="30"/>
      <c r="M170" s="139"/>
      <c r="N170" s="140" t="s">
        <v>53</v>
      </c>
      <c r="P170" s="141">
        <f>O170*H170</f>
        <v>0</v>
      </c>
      <c r="Q170" s="141">
        <v>0</v>
      </c>
      <c r="R170" s="141">
        <f>Q170*H170</f>
        <v>0</v>
      </c>
      <c r="S170" s="141">
        <v>0</v>
      </c>
      <c r="T170" s="142">
        <f>S170*H170</f>
        <v>0</v>
      </c>
      <c r="AR170" s="143" t="s">
        <v>95</v>
      </c>
      <c r="AT170" s="143" t="s">
        <v>144</v>
      </c>
      <c r="AU170" s="143" t="s">
        <v>97</v>
      </c>
      <c r="AY170" s="15" t="s">
        <v>141</v>
      </c>
      <c r="BE170" s="144">
        <f>IF(N170="základní",J170,0)</f>
        <v>0</v>
      </c>
      <c r="BF170" s="144">
        <f>IF(N170="snížená",J170,0)</f>
        <v>0</v>
      </c>
      <c r="BG170" s="144">
        <f>IF(N170="zákl. přenesená",J170,0)</f>
        <v>0</v>
      </c>
      <c r="BH170" s="144">
        <f>IF(N170="sníž. přenesená",J170,0)</f>
        <v>0</v>
      </c>
      <c r="BI170" s="144">
        <f>IF(N170="nulová",J170,0)</f>
        <v>0</v>
      </c>
      <c r="BJ170" s="15" t="s">
        <v>95</v>
      </c>
      <c r="BK170" s="144">
        <f>ROUND(I170*H170,2)</f>
        <v>0</v>
      </c>
      <c r="BL170" s="15" t="s">
        <v>95</v>
      </c>
      <c r="BM170" s="143" t="s">
        <v>399</v>
      </c>
    </row>
    <row r="171" spans="2:65" s="1" customFormat="1" ht="19.5" customHeight="1">
      <c r="B171" s="30"/>
      <c r="D171" s="145" t="s">
        <v>150</v>
      </c>
      <c r="F171" s="146" t="s">
        <v>400</v>
      </c>
      <c r="I171" s="147"/>
      <c r="L171" s="30"/>
      <c r="M171" s="148"/>
      <c r="T171" s="54"/>
      <c r="AT171" s="15" t="s">
        <v>150</v>
      </c>
      <c r="AU171" s="15" t="s">
        <v>97</v>
      </c>
    </row>
    <row r="172" spans="2:65" s="1" customFormat="1" ht="58.5" customHeight="1">
      <c r="B172" s="30"/>
      <c r="D172" s="145" t="s">
        <v>155</v>
      </c>
      <c r="F172" s="149" t="s">
        <v>401</v>
      </c>
      <c r="I172" s="147"/>
      <c r="L172" s="30"/>
      <c r="M172" s="148"/>
      <c r="T172" s="54"/>
      <c r="AT172" s="15" t="s">
        <v>155</v>
      </c>
      <c r="AU172" s="15" t="s">
        <v>97</v>
      </c>
    </row>
    <row r="173" spans="2:65" s="11" customFormat="1" ht="22.9" customHeight="1">
      <c r="B173" s="119"/>
      <c r="D173" s="120" t="s">
        <v>87</v>
      </c>
      <c r="E173" s="129" t="s">
        <v>402</v>
      </c>
      <c r="F173" s="129" t="s">
        <v>403</v>
      </c>
      <c r="I173" s="122"/>
      <c r="J173" s="130">
        <f>BK173</f>
        <v>0</v>
      </c>
      <c r="L173" s="119"/>
      <c r="M173" s="124"/>
      <c r="P173" s="125">
        <f>SUM(P174:P185)</f>
        <v>0</v>
      </c>
      <c r="R173" s="125">
        <f>SUM(R174:R185)</f>
        <v>0</v>
      </c>
      <c r="T173" s="126">
        <f>SUM(T174:T185)</f>
        <v>0</v>
      </c>
      <c r="AR173" s="120" t="s">
        <v>165</v>
      </c>
      <c r="AT173" s="127" t="s">
        <v>87</v>
      </c>
      <c r="AU173" s="127" t="s">
        <v>95</v>
      </c>
      <c r="AY173" s="120" t="s">
        <v>141</v>
      </c>
      <c r="BK173" s="128">
        <f>SUM(BK174:BK185)</f>
        <v>0</v>
      </c>
    </row>
    <row r="174" spans="2:65" s="1" customFormat="1" ht="16.5" customHeight="1">
      <c r="B174" s="30"/>
      <c r="C174" s="131" t="s">
        <v>19</v>
      </c>
      <c r="D174" s="131" t="s">
        <v>144</v>
      </c>
      <c r="E174" s="132" t="s">
        <v>404</v>
      </c>
      <c r="F174" s="133" t="s">
        <v>405</v>
      </c>
      <c r="G174" s="134" t="s">
        <v>147</v>
      </c>
      <c r="H174" s="135">
        <v>8</v>
      </c>
      <c r="I174" s="136"/>
      <c r="J174" s="137">
        <f>ROUND(I174*H174,2)</f>
        <v>0</v>
      </c>
      <c r="K174" s="138"/>
      <c r="L174" s="30"/>
      <c r="M174" s="139"/>
      <c r="N174" s="140" t="s">
        <v>53</v>
      </c>
      <c r="P174" s="141">
        <f>O174*H174</f>
        <v>0</v>
      </c>
      <c r="Q174" s="141">
        <v>0</v>
      </c>
      <c r="R174" s="141">
        <f>Q174*H174</f>
        <v>0</v>
      </c>
      <c r="S174" s="141">
        <v>0</v>
      </c>
      <c r="T174" s="142">
        <f>S174*H174</f>
        <v>0</v>
      </c>
      <c r="AR174" s="143" t="s">
        <v>95</v>
      </c>
      <c r="AT174" s="143" t="s">
        <v>144</v>
      </c>
      <c r="AU174" s="143" t="s">
        <v>97</v>
      </c>
      <c r="AY174" s="15" t="s">
        <v>141</v>
      </c>
      <c r="BE174" s="144">
        <f>IF(N174="základní",J174,0)</f>
        <v>0</v>
      </c>
      <c r="BF174" s="144">
        <f>IF(N174="snížená",J174,0)</f>
        <v>0</v>
      </c>
      <c r="BG174" s="144">
        <f>IF(N174="zákl. přenesená",J174,0)</f>
        <v>0</v>
      </c>
      <c r="BH174" s="144">
        <f>IF(N174="sníž. přenesená",J174,0)</f>
        <v>0</v>
      </c>
      <c r="BI174" s="144">
        <f>IF(N174="nulová",J174,0)</f>
        <v>0</v>
      </c>
      <c r="BJ174" s="15" t="s">
        <v>95</v>
      </c>
      <c r="BK174" s="144">
        <f>ROUND(I174*H174,2)</f>
        <v>0</v>
      </c>
      <c r="BL174" s="15" t="s">
        <v>95</v>
      </c>
      <c r="BM174" s="143" t="s">
        <v>406</v>
      </c>
    </row>
    <row r="175" spans="2:65" s="1" customFormat="1" ht="19.5" customHeight="1">
      <c r="B175" s="30"/>
      <c r="D175" s="145" t="s">
        <v>150</v>
      </c>
      <c r="F175" s="146" t="s">
        <v>407</v>
      </c>
      <c r="I175" s="147"/>
      <c r="L175" s="30"/>
      <c r="M175" s="148"/>
      <c r="T175" s="54"/>
      <c r="AT175" s="15" t="s">
        <v>150</v>
      </c>
      <c r="AU175" s="15" t="s">
        <v>97</v>
      </c>
    </row>
    <row r="176" spans="2:65" s="1" customFormat="1" ht="68.25" customHeight="1">
      <c r="B176" s="30"/>
      <c r="D176" s="145" t="s">
        <v>155</v>
      </c>
      <c r="F176" s="149" t="s">
        <v>408</v>
      </c>
      <c r="I176" s="147"/>
      <c r="L176" s="30"/>
      <c r="M176" s="148"/>
      <c r="T176" s="54"/>
      <c r="AT176" s="15" t="s">
        <v>155</v>
      </c>
      <c r="AU176" s="15" t="s">
        <v>97</v>
      </c>
    </row>
    <row r="177" spans="2:65" s="1" customFormat="1" ht="16.5" customHeight="1">
      <c r="B177" s="30"/>
      <c r="C177" s="131" t="s">
        <v>304</v>
      </c>
      <c r="D177" s="131" t="s">
        <v>144</v>
      </c>
      <c r="E177" s="132" t="s">
        <v>409</v>
      </c>
      <c r="F177" s="133" t="s">
        <v>410</v>
      </c>
      <c r="G177" s="134" t="s">
        <v>147</v>
      </c>
      <c r="H177" s="135">
        <v>8</v>
      </c>
      <c r="I177" s="136"/>
      <c r="J177" s="137">
        <f>ROUND(I177*H177,2)</f>
        <v>0</v>
      </c>
      <c r="K177" s="138"/>
      <c r="L177" s="30"/>
      <c r="M177" s="139"/>
      <c r="N177" s="140" t="s">
        <v>53</v>
      </c>
      <c r="P177" s="141">
        <f>O177*H177</f>
        <v>0</v>
      </c>
      <c r="Q177" s="141">
        <v>0</v>
      </c>
      <c r="R177" s="141">
        <f>Q177*H177</f>
        <v>0</v>
      </c>
      <c r="S177" s="141">
        <v>0</v>
      </c>
      <c r="T177" s="142">
        <f>S177*H177</f>
        <v>0</v>
      </c>
      <c r="AR177" s="143" t="s">
        <v>95</v>
      </c>
      <c r="AT177" s="143" t="s">
        <v>144</v>
      </c>
      <c r="AU177" s="143" t="s">
        <v>97</v>
      </c>
      <c r="AY177" s="15" t="s">
        <v>141</v>
      </c>
      <c r="BE177" s="144">
        <f>IF(N177="základní",J177,0)</f>
        <v>0</v>
      </c>
      <c r="BF177" s="144">
        <f>IF(N177="snížená",J177,0)</f>
        <v>0</v>
      </c>
      <c r="BG177" s="144">
        <f>IF(N177="zákl. přenesená",J177,0)</f>
        <v>0</v>
      </c>
      <c r="BH177" s="144">
        <f>IF(N177="sníž. přenesená",J177,0)</f>
        <v>0</v>
      </c>
      <c r="BI177" s="144">
        <f>IF(N177="nulová",J177,0)</f>
        <v>0</v>
      </c>
      <c r="BJ177" s="15" t="s">
        <v>95</v>
      </c>
      <c r="BK177" s="144">
        <f>ROUND(I177*H177,2)</f>
        <v>0</v>
      </c>
      <c r="BL177" s="15" t="s">
        <v>95</v>
      </c>
      <c r="BM177" s="143" t="s">
        <v>411</v>
      </c>
    </row>
    <row r="178" spans="2:65" s="1" customFormat="1" ht="19.5" customHeight="1">
      <c r="B178" s="30"/>
      <c r="D178" s="145" t="s">
        <v>150</v>
      </c>
      <c r="F178" s="146" t="s">
        <v>412</v>
      </c>
      <c r="I178" s="147"/>
      <c r="L178" s="30"/>
      <c r="M178" s="148"/>
      <c r="T178" s="54"/>
      <c r="AT178" s="15" t="s">
        <v>150</v>
      </c>
      <c r="AU178" s="15" t="s">
        <v>97</v>
      </c>
    </row>
    <row r="179" spans="2:65" s="1" customFormat="1" ht="39" customHeight="1">
      <c r="B179" s="30"/>
      <c r="D179" s="145" t="s">
        <v>155</v>
      </c>
      <c r="F179" s="149" t="s">
        <v>413</v>
      </c>
      <c r="I179" s="147"/>
      <c r="L179" s="30"/>
      <c r="M179" s="148"/>
      <c r="T179" s="54"/>
      <c r="AT179" s="15" t="s">
        <v>155</v>
      </c>
      <c r="AU179" s="15" t="s">
        <v>97</v>
      </c>
    </row>
    <row r="180" spans="2:65" s="1" customFormat="1" ht="16.5" customHeight="1">
      <c r="B180" s="30"/>
      <c r="C180" s="131" t="s">
        <v>310</v>
      </c>
      <c r="D180" s="131" t="s">
        <v>144</v>
      </c>
      <c r="E180" s="132" t="s">
        <v>414</v>
      </c>
      <c r="F180" s="133" t="s">
        <v>269</v>
      </c>
      <c r="G180" s="134" t="s">
        <v>147</v>
      </c>
      <c r="H180" s="135">
        <v>1</v>
      </c>
      <c r="I180" s="136"/>
      <c r="J180" s="137">
        <f>ROUND(I180*H180,2)</f>
        <v>0</v>
      </c>
      <c r="K180" s="138"/>
      <c r="L180" s="30"/>
      <c r="M180" s="139"/>
      <c r="N180" s="140" t="s">
        <v>53</v>
      </c>
      <c r="P180" s="141">
        <f>O180*H180</f>
        <v>0</v>
      </c>
      <c r="Q180" s="141">
        <v>0</v>
      </c>
      <c r="R180" s="141">
        <f>Q180*H180</f>
        <v>0</v>
      </c>
      <c r="S180" s="141">
        <v>0</v>
      </c>
      <c r="T180" s="142">
        <f>S180*H180</f>
        <v>0</v>
      </c>
      <c r="AR180" s="143" t="s">
        <v>95</v>
      </c>
      <c r="AT180" s="143" t="s">
        <v>144</v>
      </c>
      <c r="AU180" s="143" t="s">
        <v>97</v>
      </c>
      <c r="AY180" s="15" t="s">
        <v>141</v>
      </c>
      <c r="BE180" s="144">
        <f>IF(N180="základní",J180,0)</f>
        <v>0</v>
      </c>
      <c r="BF180" s="144">
        <f>IF(N180="snížená",J180,0)</f>
        <v>0</v>
      </c>
      <c r="BG180" s="144">
        <f>IF(N180="zákl. přenesená",J180,0)</f>
        <v>0</v>
      </c>
      <c r="BH180" s="144">
        <f>IF(N180="sníž. přenesená",J180,0)</f>
        <v>0</v>
      </c>
      <c r="BI180" s="144">
        <f>IF(N180="nulová",J180,0)</f>
        <v>0</v>
      </c>
      <c r="BJ180" s="15" t="s">
        <v>95</v>
      </c>
      <c r="BK180" s="144">
        <f>ROUND(I180*H180,2)</f>
        <v>0</v>
      </c>
      <c r="BL180" s="15" t="s">
        <v>95</v>
      </c>
      <c r="BM180" s="143" t="s">
        <v>415</v>
      </c>
    </row>
    <row r="181" spans="2:65" s="1" customFormat="1" ht="19.5" customHeight="1">
      <c r="B181" s="30"/>
      <c r="D181" s="145" t="s">
        <v>150</v>
      </c>
      <c r="F181" s="146" t="s">
        <v>416</v>
      </c>
      <c r="I181" s="147"/>
      <c r="L181" s="30"/>
      <c r="M181" s="148"/>
      <c r="T181" s="54"/>
      <c r="AT181" s="15" t="s">
        <v>150</v>
      </c>
      <c r="AU181" s="15" t="s">
        <v>97</v>
      </c>
    </row>
    <row r="182" spans="2:65" s="1" customFormat="1" ht="48.75" customHeight="1">
      <c r="B182" s="30"/>
      <c r="D182" s="145" t="s">
        <v>155</v>
      </c>
      <c r="F182" s="149" t="s">
        <v>417</v>
      </c>
      <c r="I182" s="147"/>
      <c r="L182" s="30"/>
      <c r="M182" s="148"/>
      <c r="T182" s="54"/>
      <c r="AT182" s="15" t="s">
        <v>155</v>
      </c>
      <c r="AU182" s="15" t="s">
        <v>97</v>
      </c>
    </row>
    <row r="183" spans="2:65" s="1" customFormat="1" ht="16.5" customHeight="1">
      <c r="B183" s="30"/>
      <c r="C183" s="131" t="s">
        <v>418</v>
      </c>
      <c r="D183" s="131" t="s">
        <v>144</v>
      </c>
      <c r="E183" s="132" t="s">
        <v>419</v>
      </c>
      <c r="F183" s="133" t="s">
        <v>264</v>
      </c>
      <c r="G183" s="134" t="s">
        <v>147</v>
      </c>
      <c r="H183" s="135">
        <v>1</v>
      </c>
      <c r="I183" s="136"/>
      <c r="J183" s="137">
        <f>ROUND(I183*H183,2)</f>
        <v>0</v>
      </c>
      <c r="K183" s="138"/>
      <c r="L183" s="30"/>
      <c r="M183" s="139"/>
      <c r="N183" s="140" t="s">
        <v>53</v>
      </c>
      <c r="P183" s="141">
        <f>O183*H183</f>
        <v>0</v>
      </c>
      <c r="Q183" s="141">
        <v>0</v>
      </c>
      <c r="R183" s="141">
        <f>Q183*H183</f>
        <v>0</v>
      </c>
      <c r="S183" s="141">
        <v>0</v>
      </c>
      <c r="T183" s="142">
        <f>S183*H183</f>
        <v>0</v>
      </c>
      <c r="AR183" s="143" t="s">
        <v>95</v>
      </c>
      <c r="AT183" s="143" t="s">
        <v>144</v>
      </c>
      <c r="AU183" s="143" t="s">
        <v>97</v>
      </c>
      <c r="AY183" s="15" t="s">
        <v>141</v>
      </c>
      <c r="BE183" s="144">
        <f>IF(N183="základní",J183,0)</f>
        <v>0</v>
      </c>
      <c r="BF183" s="144">
        <f>IF(N183="snížená",J183,0)</f>
        <v>0</v>
      </c>
      <c r="BG183" s="144">
        <f>IF(N183="zákl. přenesená",J183,0)</f>
        <v>0</v>
      </c>
      <c r="BH183" s="144">
        <f>IF(N183="sníž. přenesená",J183,0)</f>
        <v>0</v>
      </c>
      <c r="BI183" s="144">
        <f>IF(N183="nulová",J183,0)</f>
        <v>0</v>
      </c>
      <c r="BJ183" s="15" t="s">
        <v>95</v>
      </c>
      <c r="BK183" s="144">
        <f>ROUND(I183*H183,2)</f>
        <v>0</v>
      </c>
      <c r="BL183" s="15" t="s">
        <v>95</v>
      </c>
      <c r="BM183" s="143" t="s">
        <v>420</v>
      </c>
    </row>
    <row r="184" spans="2:65" s="1" customFormat="1" ht="19.5" customHeight="1">
      <c r="B184" s="30"/>
      <c r="D184" s="145" t="s">
        <v>150</v>
      </c>
      <c r="F184" s="146" t="s">
        <v>421</v>
      </c>
      <c r="I184" s="147"/>
      <c r="L184" s="30"/>
      <c r="M184" s="148"/>
      <c r="T184" s="54"/>
      <c r="AT184" s="15" t="s">
        <v>150</v>
      </c>
      <c r="AU184" s="15" t="s">
        <v>97</v>
      </c>
    </row>
    <row r="185" spans="2:65" s="1" customFormat="1" ht="48.75" customHeight="1">
      <c r="B185" s="30"/>
      <c r="D185" s="145" t="s">
        <v>155</v>
      </c>
      <c r="F185" s="149" t="s">
        <v>422</v>
      </c>
      <c r="I185" s="147"/>
      <c r="L185" s="30"/>
      <c r="M185" s="148"/>
      <c r="T185" s="54"/>
      <c r="AT185" s="15" t="s">
        <v>155</v>
      </c>
      <c r="AU185" s="15" t="s">
        <v>97</v>
      </c>
    </row>
    <row r="186" spans="2:65" s="11" customFormat="1" ht="22.9" customHeight="1">
      <c r="B186" s="119"/>
      <c r="D186" s="120" t="s">
        <v>87</v>
      </c>
      <c r="E186" s="129" t="s">
        <v>423</v>
      </c>
      <c r="F186" s="129" t="s">
        <v>424</v>
      </c>
      <c r="I186" s="122"/>
      <c r="J186" s="130">
        <f>BK186</f>
        <v>0</v>
      </c>
      <c r="L186" s="119"/>
      <c r="M186" s="124"/>
      <c r="P186" s="125">
        <f>SUM(P187:P191)</f>
        <v>0</v>
      </c>
      <c r="R186" s="125">
        <f>SUM(R187:R191)</f>
        <v>0</v>
      </c>
      <c r="T186" s="126">
        <f>SUM(T187:T191)</f>
        <v>0</v>
      </c>
      <c r="AR186" s="120" t="s">
        <v>165</v>
      </c>
      <c r="AT186" s="127" t="s">
        <v>87</v>
      </c>
      <c r="AU186" s="127" t="s">
        <v>95</v>
      </c>
      <c r="AY186" s="120" t="s">
        <v>141</v>
      </c>
      <c r="BK186" s="128">
        <f>SUM(BK187:BK191)</f>
        <v>0</v>
      </c>
    </row>
    <row r="187" spans="2:65" s="1" customFormat="1" ht="16.5" customHeight="1">
      <c r="B187" s="30"/>
      <c r="C187" s="131" t="s">
        <v>425</v>
      </c>
      <c r="D187" s="131" t="s">
        <v>144</v>
      </c>
      <c r="E187" s="132" t="s">
        <v>426</v>
      </c>
      <c r="F187" s="133" t="s">
        <v>427</v>
      </c>
      <c r="G187" s="134" t="s">
        <v>147</v>
      </c>
      <c r="H187" s="135">
        <v>1</v>
      </c>
      <c r="I187" s="136"/>
      <c r="J187" s="137">
        <f>ROUND(I187*H187,2)</f>
        <v>0</v>
      </c>
      <c r="K187" s="138"/>
      <c r="L187" s="30"/>
      <c r="M187" s="139"/>
      <c r="N187" s="140" t="s">
        <v>53</v>
      </c>
      <c r="P187" s="141">
        <f>O187*H187</f>
        <v>0</v>
      </c>
      <c r="Q187" s="141">
        <v>0</v>
      </c>
      <c r="R187" s="141">
        <f>Q187*H187</f>
        <v>0</v>
      </c>
      <c r="S187" s="141">
        <v>0</v>
      </c>
      <c r="T187" s="142">
        <f>S187*H187</f>
        <v>0</v>
      </c>
      <c r="AR187" s="143" t="s">
        <v>95</v>
      </c>
      <c r="AT187" s="143" t="s">
        <v>144</v>
      </c>
      <c r="AU187" s="143" t="s">
        <v>97</v>
      </c>
      <c r="AY187" s="15" t="s">
        <v>141</v>
      </c>
      <c r="BE187" s="144">
        <f>IF(N187="základní",J187,0)</f>
        <v>0</v>
      </c>
      <c r="BF187" s="144">
        <f>IF(N187="snížená",J187,0)</f>
        <v>0</v>
      </c>
      <c r="BG187" s="144">
        <f>IF(N187="zákl. přenesená",J187,0)</f>
        <v>0</v>
      </c>
      <c r="BH187" s="144">
        <f>IF(N187="sníž. přenesená",J187,0)</f>
        <v>0</v>
      </c>
      <c r="BI187" s="144">
        <f>IF(N187="nulová",J187,0)</f>
        <v>0</v>
      </c>
      <c r="BJ187" s="15" t="s">
        <v>95</v>
      </c>
      <c r="BK187" s="144">
        <f>ROUND(I187*H187,2)</f>
        <v>0</v>
      </c>
      <c r="BL187" s="15" t="s">
        <v>95</v>
      </c>
      <c r="BM187" s="143" t="s">
        <v>428</v>
      </c>
    </row>
    <row r="188" spans="2:65" s="1" customFormat="1">
      <c r="B188" s="30"/>
      <c r="D188" s="145" t="s">
        <v>150</v>
      </c>
      <c r="F188" s="146" t="s">
        <v>429</v>
      </c>
      <c r="I188" s="147"/>
      <c r="L188" s="30"/>
      <c r="M188" s="148"/>
      <c r="T188" s="54"/>
      <c r="AT188" s="15" t="s">
        <v>150</v>
      </c>
      <c r="AU188" s="15" t="s">
        <v>97</v>
      </c>
    </row>
    <row r="189" spans="2:65" s="1" customFormat="1" ht="21.75" customHeight="1">
      <c r="B189" s="30"/>
      <c r="C189" s="131" t="s">
        <v>430</v>
      </c>
      <c r="D189" s="131" t="s">
        <v>144</v>
      </c>
      <c r="E189" s="132" t="s">
        <v>431</v>
      </c>
      <c r="F189" s="133" t="s">
        <v>432</v>
      </c>
      <c r="G189" s="134" t="s">
        <v>147</v>
      </c>
      <c r="H189" s="135">
        <v>4</v>
      </c>
      <c r="I189" s="136"/>
      <c r="J189" s="137">
        <f>ROUND(I189*H189,2)</f>
        <v>0</v>
      </c>
      <c r="K189" s="138"/>
      <c r="L189" s="30"/>
      <c r="M189" s="139"/>
      <c r="N189" s="140" t="s">
        <v>53</v>
      </c>
      <c r="P189" s="141">
        <f>O189*H189</f>
        <v>0</v>
      </c>
      <c r="Q189" s="141">
        <v>0</v>
      </c>
      <c r="R189" s="141">
        <f>Q189*H189</f>
        <v>0</v>
      </c>
      <c r="S189" s="141">
        <v>0</v>
      </c>
      <c r="T189" s="142">
        <f>S189*H189</f>
        <v>0</v>
      </c>
      <c r="AR189" s="143" t="s">
        <v>95</v>
      </c>
      <c r="AT189" s="143" t="s">
        <v>144</v>
      </c>
      <c r="AU189" s="143" t="s">
        <v>97</v>
      </c>
      <c r="AY189" s="15" t="s">
        <v>141</v>
      </c>
      <c r="BE189" s="144">
        <f>IF(N189="základní",J189,0)</f>
        <v>0</v>
      </c>
      <c r="BF189" s="144">
        <f>IF(N189="snížená",J189,0)</f>
        <v>0</v>
      </c>
      <c r="BG189" s="144">
        <f>IF(N189="zákl. přenesená",J189,0)</f>
        <v>0</v>
      </c>
      <c r="BH189" s="144">
        <f>IF(N189="sníž. přenesená",J189,0)</f>
        <v>0</v>
      </c>
      <c r="BI189" s="144">
        <f>IF(N189="nulová",J189,0)</f>
        <v>0</v>
      </c>
      <c r="BJ189" s="15" t="s">
        <v>95</v>
      </c>
      <c r="BK189" s="144">
        <f>ROUND(I189*H189,2)</f>
        <v>0</v>
      </c>
      <c r="BL189" s="15" t="s">
        <v>95</v>
      </c>
      <c r="BM189" s="143" t="s">
        <v>433</v>
      </c>
    </row>
    <row r="190" spans="2:65" s="1" customFormat="1" ht="19.5" customHeight="1">
      <c r="B190" s="30"/>
      <c r="D190" s="145" t="s">
        <v>150</v>
      </c>
      <c r="F190" s="146" t="s">
        <v>434</v>
      </c>
      <c r="I190" s="147"/>
      <c r="L190" s="30"/>
      <c r="M190" s="148"/>
      <c r="T190" s="54"/>
      <c r="AT190" s="15" t="s">
        <v>150</v>
      </c>
      <c r="AU190" s="15" t="s">
        <v>97</v>
      </c>
    </row>
    <row r="191" spans="2:65" s="1" customFormat="1" ht="19.5" customHeight="1">
      <c r="B191" s="30"/>
      <c r="D191" s="145" t="s">
        <v>155</v>
      </c>
      <c r="F191" s="149" t="s">
        <v>435</v>
      </c>
      <c r="I191" s="147"/>
      <c r="L191" s="30"/>
      <c r="M191" s="150"/>
      <c r="N191" s="151"/>
      <c r="O191" s="151"/>
      <c r="P191" s="151"/>
      <c r="Q191" s="151"/>
      <c r="R191" s="151"/>
      <c r="S191" s="151"/>
      <c r="T191" s="152"/>
      <c r="AT191" s="15" t="s">
        <v>155</v>
      </c>
      <c r="AU191" s="15" t="s">
        <v>97</v>
      </c>
    </row>
    <row r="192" spans="2:65" s="1" customFormat="1" ht="6.95" customHeight="1">
      <c r="B192" s="42"/>
      <c r="C192" s="43"/>
      <c r="D192" s="43"/>
      <c r="E192" s="43"/>
      <c r="F192" s="43"/>
      <c r="G192" s="43"/>
      <c r="H192" s="43"/>
      <c r="I192" s="43"/>
      <c r="J192" s="43"/>
      <c r="K192" s="43"/>
      <c r="L192" s="30"/>
    </row>
  </sheetData>
  <autoFilter ref="C123:K191" xr:uid="{00000000-0009-0000-0000-000004000000}"/>
  <mergeCells count="9">
    <mergeCell ref="E9:H9"/>
    <mergeCell ref="E18:H18"/>
    <mergeCell ref="E116:H116"/>
    <mergeCell ref="E114:H114"/>
    <mergeCell ref="L2:V2"/>
    <mergeCell ref="E85:H85"/>
    <mergeCell ref="E7:H7"/>
    <mergeCell ref="E87:H87"/>
    <mergeCell ref="E27:H2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84"/>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2" spans="2:46" ht="36.950000000000003" customHeight="1">
      <c r="L2" s="210"/>
      <c r="M2" s="210"/>
      <c r="N2" s="210"/>
      <c r="O2" s="210"/>
      <c r="P2" s="210"/>
      <c r="Q2" s="210"/>
      <c r="R2" s="210"/>
      <c r="S2" s="210"/>
      <c r="T2" s="210"/>
      <c r="U2" s="210"/>
      <c r="V2" s="210"/>
      <c r="AT2" s="15" t="s">
        <v>108</v>
      </c>
    </row>
    <row r="3" spans="2:46" ht="6.95" hidden="1" customHeight="1">
      <c r="B3" s="16"/>
      <c r="C3" s="17"/>
      <c r="D3" s="17"/>
      <c r="E3" s="17"/>
      <c r="F3" s="17"/>
      <c r="G3" s="17"/>
      <c r="H3" s="17"/>
      <c r="I3" s="17"/>
      <c r="J3" s="17"/>
      <c r="K3" s="17"/>
      <c r="L3" s="18"/>
      <c r="AT3" s="15" t="s">
        <v>97</v>
      </c>
    </row>
    <row r="4" spans="2:46" ht="24.95" hidden="1" customHeight="1">
      <c r="B4" s="18"/>
      <c r="D4" s="19" t="s">
        <v>112</v>
      </c>
      <c r="L4" s="18"/>
      <c r="M4" s="86" t="s">
        <v>21</v>
      </c>
      <c r="AT4" s="15" t="s">
        <v>15</v>
      </c>
    </row>
    <row r="5" spans="2:46" ht="6.95" hidden="1" customHeight="1">
      <c r="B5" s="18"/>
      <c r="L5" s="18"/>
    </row>
    <row r="6" spans="2:46" ht="12" hidden="1" customHeight="1">
      <c r="B6" s="18"/>
      <c r="D6" s="25" t="s">
        <v>27</v>
      </c>
      <c r="L6" s="18"/>
    </row>
    <row r="7" spans="2:46" ht="16.5" hidden="1" customHeight="1">
      <c r="B7" s="18"/>
      <c r="E7" s="246" t="str">
        <f>'Rekapitulace stavby'!K6</f>
        <v>VD Klecany - oprava technologie levého jezového pole</v>
      </c>
      <c r="F7" s="210"/>
      <c r="G7" s="210"/>
      <c r="H7" s="210"/>
      <c r="L7" s="18"/>
    </row>
    <row r="8" spans="2:46" s="1" customFormat="1" ht="12" hidden="1" customHeight="1">
      <c r="B8" s="30"/>
      <c r="D8" s="25" t="s">
        <v>113</v>
      </c>
      <c r="L8" s="30"/>
    </row>
    <row r="9" spans="2:46" s="1" customFormat="1" ht="16.5" hidden="1" customHeight="1">
      <c r="B9" s="30"/>
      <c r="E9" s="221" t="s">
        <v>436</v>
      </c>
      <c r="F9" s="219"/>
      <c r="G9" s="219"/>
      <c r="H9" s="219"/>
      <c r="L9" s="30"/>
    </row>
    <row r="10" spans="2:46" s="1" customFormat="1" hidden="1">
      <c r="B10" s="30"/>
      <c r="L10" s="30"/>
    </row>
    <row r="11" spans="2:46" s="1" customFormat="1" ht="12" hidden="1" customHeight="1">
      <c r="B11" s="30"/>
      <c r="D11" s="25" t="s">
        <v>29</v>
      </c>
      <c r="F11" s="23"/>
      <c r="I11" s="25" t="s">
        <v>30</v>
      </c>
      <c r="J11" s="23"/>
      <c r="L11" s="30"/>
    </row>
    <row r="12" spans="2:46" s="1" customFormat="1" ht="12" hidden="1" customHeight="1">
      <c r="B12" s="30"/>
      <c r="D12" s="25" t="s">
        <v>31</v>
      </c>
      <c r="F12" s="23" t="s">
        <v>32</v>
      </c>
      <c r="I12" s="25" t="s">
        <v>33</v>
      </c>
      <c r="J12" s="50" t="str">
        <f>'Rekapitulace stavby'!AN8</f>
        <v>30. 6. 2025</v>
      </c>
      <c r="L12" s="30"/>
    </row>
    <row r="13" spans="2:46" s="1" customFormat="1" ht="10.9" hidden="1" customHeight="1">
      <c r="B13" s="30"/>
      <c r="L13" s="30"/>
    </row>
    <row r="14" spans="2:46" s="1" customFormat="1" ht="12" hidden="1" customHeight="1">
      <c r="B14" s="30"/>
      <c r="D14" s="25" t="s">
        <v>35</v>
      </c>
      <c r="I14" s="25" t="s">
        <v>36</v>
      </c>
      <c r="J14" s="23" t="s">
        <v>37</v>
      </c>
      <c r="L14" s="30"/>
    </row>
    <row r="15" spans="2:46" s="1" customFormat="1" ht="18" hidden="1" customHeight="1">
      <c r="B15" s="30"/>
      <c r="E15" s="23" t="s">
        <v>38</v>
      </c>
      <c r="I15" s="25" t="s">
        <v>39</v>
      </c>
      <c r="J15" s="23"/>
      <c r="L15" s="30"/>
    </row>
    <row r="16" spans="2:46" s="1" customFormat="1" ht="6.95" hidden="1" customHeight="1">
      <c r="B16" s="30"/>
      <c r="L16" s="30"/>
    </row>
    <row r="17" spans="2:12" s="1" customFormat="1" ht="12" hidden="1" customHeight="1">
      <c r="B17" s="30"/>
      <c r="D17" s="25" t="s">
        <v>40</v>
      </c>
      <c r="I17" s="25" t="s">
        <v>36</v>
      </c>
      <c r="J17" s="26" t="str">
        <f>'Rekapitulace stavby'!AN13</f>
        <v>Vyplň údaj</v>
      </c>
      <c r="L17" s="30"/>
    </row>
    <row r="18" spans="2:12" s="1" customFormat="1" ht="18" hidden="1" customHeight="1">
      <c r="B18" s="30"/>
      <c r="E18" s="245" t="str">
        <f>'Rekapitulace stavby'!E14</f>
        <v>Vyplň údaj</v>
      </c>
      <c r="F18" s="233"/>
      <c r="G18" s="233"/>
      <c r="H18" s="233"/>
      <c r="I18" s="25" t="s">
        <v>39</v>
      </c>
      <c r="J18" s="26" t="str">
        <f>'Rekapitulace stavby'!AN14</f>
        <v>Vyplň údaj</v>
      </c>
      <c r="L18" s="30"/>
    </row>
    <row r="19" spans="2:12" s="1" customFormat="1" ht="6.95" hidden="1" customHeight="1">
      <c r="B19" s="30"/>
      <c r="L19" s="30"/>
    </row>
    <row r="20" spans="2:12" s="1" customFormat="1" ht="12" hidden="1" customHeight="1">
      <c r="B20" s="30"/>
      <c r="D20" s="25" t="s">
        <v>42</v>
      </c>
      <c r="I20" s="25" t="s">
        <v>36</v>
      </c>
      <c r="J20" s="23" t="s">
        <v>43</v>
      </c>
      <c r="L20" s="30"/>
    </row>
    <row r="21" spans="2:12" s="1" customFormat="1" ht="18" hidden="1" customHeight="1">
      <c r="B21" s="30"/>
      <c r="E21" s="23" t="s">
        <v>44</v>
      </c>
      <c r="I21" s="25" t="s">
        <v>39</v>
      </c>
      <c r="J21" s="23"/>
      <c r="L21" s="30"/>
    </row>
    <row r="22" spans="2:12" s="1" customFormat="1" ht="6.95" hidden="1" customHeight="1">
      <c r="B22" s="30"/>
      <c r="L22" s="30"/>
    </row>
    <row r="23" spans="2:12" s="1" customFormat="1" ht="12" hidden="1" customHeight="1">
      <c r="B23" s="30"/>
      <c r="D23" s="25" t="s">
        <v>46</v>
      </c>
      <c r="I23" s="25" t="s">
        <v>36</v>
      </c>
      <c r="J23" s="23" t="s">
        <v>43</v>
      </c>
      <c r="L23" s="30"/>
    </row>
    <row r="24" spans="2:12" s="1" customFormat="1" ht="18" hidden="1" customHeight="1">
      <c r="B24" s="30"/>
      <c r="E24" s="23" t="s">
        <v>44</v>
      </c>
      <c r="I24" s="25" t="s">
        <v>39</v>
      </c>
      <c r="J24" s="23"/>
      <c r="L24" s="30"/>
    </row>
    <row r="25" spans="2:12" s="1" customFormat="1" ht="6.95" hidden="1" customHeight="1">
      <c r="B25" s="30"/>
      <c r="L25" s="30"/>
    </row>
    <row r="26" spans="2:12" s="1" customFormat="1" ht="12" hidden="1" customHeight="1">
      <c r="B26" s="30"/>
      <c r="D26" s="25" t="s">
        <v>47</v>
      </c>
      <c r="L26" s="30"/>
    </row>
    <row r="27" spans="2:12" s="7" customFormat="1" ht="16.5" hidden="1" customHeight="1">
      <c r="B27" s="87"/>
      <c r="E27" s="242"/>
      <c r="F27" s="247"/>
      <c r="G27" s="247"/>
      <c r="H27" s="247"/>
      <c r="L27" s="87"/>
    </row>
    <row r="28" spans="2:12" s="1" customFormat="1" ht="6.95" hidden="1" customHeight="1">
      <c r="B28" s="30"/>
      <c r="L28" s="30"/>
    </row>
    <row r="29" spans="2:12" s="1" customFormat="1" ht="6.95" hidden="1" customHeight="1">
      <c r="B29" s="30"/>
      <c r="D29" s="51"/>
      <c r="E29" s="51"/>
      <c r="F29" s="51"/>
      <c r="G29" s="51"/>
      <c r="H29" s="51"/>
      <c r="I29" s="51"/>
      <c r="J29" s="51"/>
      <c r="K29" s="51"/>
      <c r="L29" s="30"/>
    </row>
    <row r="30" spans="2:12" s="1" customFormat="1" ht="25.35" hidden="1" customHeight="1">
      <c r="B30" s="30"/>
      <c r="D30" s="88" t="s">
        <v>48</v>
      </c>
      <c r="J30" s="64">
        <f>ROUND(J122, 2)</f>
        <v>0</v>
      </c>
      <c r="L30" s="30"/>
    </row>
    <row r="31" spans="2:12" s="1" customFormat="1" ht="6.95" hidden="1" customHeight="1">
      <c r="B31" s="30"/>
      <c r="D31" s="51"/>
      <c r="E31" s="51"/>
      <c r="F31" s="51"/>
      <c r="G31" s="51"/>
      <c r="H31" s="51"/>
      <c r="I31" s="51"/>
      <c r="J31" s="51"/>
      <c r="K31" s="51"/>
      <c r="L31" s="30"/>
    </row>
    <row r="32" spans="2:12" s="1" customFormat="1" ht="14.45" hidden="1" customHeight="1">
      <c r="B32" s="30"/>
      <c r="F32" s="33" t="s">
        <v>50</v>
      </c>
      <c r="I32" s="33" t="s">
        <v>49</v>
      </c>
      <c r="J32" s="33" t="s">
        <v>51</v>
      </c>
      <c r="L32" s="30"/>
    </row>
    <row r="33" spans="2:12" s="1" customFormat="1" ht="14.45" hidden="1" customHeight="1">
      <c r="B33" s="30"/>
      <c r="D33" s="53" t="s">
        <v>52</v>
      </c>
      <c r="E33" s="25" t="s">
        <v>53</v>
      </c>
      <c r="F33" s="89">
        <f>ROUND((SUM(BE122:BE183)),  2)</f>
        <v>0</v>
      </c>
      <c r="I33" s="90">
        <v>0.21</v>
      </c>
      <c r="J33" s="89">
        <f>ROUND(((SUM(BE122:BE183))*I33),  2)</f>
        <v>0</v>
      </c>
      <c r="L33" s="30"/>
    </row>
    <row r="34" spans="2:12" s="1" customFormat="1" ht="14.45" hidden="1" customHeight="1">
      <c r="B34" s="30"/>
      <c r="E34" s="25" t="s">
        <v>54</v>
      </c>
      <c r="F34" s="89">
        <f>ROUND((SUM(BF122:BF183)),  2)</f>
        <v>0</v>
      </c>
      <c r="I34" s="90">
        <v>0.15</v>
      </c>
      <c r="J34" s="89">
        <f>ROUND(((SUM(BF122:BF183))*I34),  2)</f>
        <v>0</v>
      </c>
      <c r="L34" s="30"/>
    </row>
    <row r="35" spans="2:12" s="1" customFormat="1" ht="14.45" hidden="1" customHeight="1">
      <c r="B35" s="30"/>
      <c r="E35" s="25" t="s">
        <v>55</v>
      </c>
      <c r="F35" s="89">
        <f>ROUND((SUM(BG122:BG183)),  2)</f>
        <v>0</v>
      </c>
      <c r="I35" s="90">
        <v>0.21</v>
      </c>
      <c r="J35" s="89">
        <f>0</f>
        <v>0</v>
      </c>
      <c r="L35" s="30"/>
    </row>
    <row r="36" spans="2:12" s="1" customFormat="1" ht="14.45" hidden="1" customHeight="1">
      <c r="B36" s="30"/>
      <c r="E36" s="25" t="s">
        <v>56</v>
      </c>
      <c r="F36" s="89">
        <f>ROUND((SUM(BH122:BH183)),  2)</f>
        <v>0</v>
      </c>
      <c r="I36" s="90">
        <v>0.15</v>
      </c>
      <c r="J36" s="89">
        <f>0</f>
        <v>0</v>
      </c>
      <c r="L36" s="30"/>
    </row>
    <row r="37" spans="2:12" s="1" customFormat="1" ht="14.45" hidden="1" customHeight="1">
      <c r="B37" s="30"/>
      <c r="E37" s="25" t="s">
        <v>57</v>
      </c>
      <c r="F37" s="89">
        <f>ROUND((SUM(BI122:BI183)),  2)</f>
        <v>0</v>
      </c>
      <c r="I37" s="90">
        <v>0</v>
      </c>
      <c r="J37" s="89">
        <f>0</f>
        <v>0</v>
      </c>
      <c r="L37" s="30"/>
    </row>
    <row r="38" spans="2:12" s="1" customFormat="1" ht="6.95" hidden="1" customHeight="1">
      <c r="B38" s="30"/>
      <c r="L38" s="30"/>
    </row>
    <row r="39" spans="2:12" s="1" customFormat="1" ht="25.35" hidden="1" customHeight="1">
      <c r="B39" s="30"/>
      <c r="C39" s="91"/>
      <c r="D39" s="92" t="s">
        <v>58</v>
      </c>
      <c r="E39" s="55"/>
      <c r="F39" s="55"/>
      <c r="G39" s="93" t="s">
        <v>59</v>
      </c>
      <c r="H39" s="94" t="s">
        <v>60</v>
      </c>
      <c r="I39" s="55"/>
      <c r="J39" s="95">
        <f>SUM(J30:J37)</f>
        <v>0</v>
      </c>
      <c r="K39" s="96"/>
      <c r="L39" s="30"/>
    </row>
    <row r="40" spans="2:12" s="1" customFormat="1" ht="14.45" hidden="1" customHeight="1">
      <c r="B40" s="30"/>
      <c r="L40" s="30"/>
    </row>
    <row r="41" spans="2:12" ht="14.45" hidden="1" customHeight="1">
      <c r="B41" s="18"/>
      <c r="L41" s="18"/>
    </row>
    <row r="42" spans="2:12" ht="14.45" hidden="1" customHeight="1">
      <c r="B42" s="18"/>
      <c r="L42" s="18"/>
    </row>
    <row r="43" spans="2:12" ht="14.45" hidden="1" customHeight="1">
      <c r="B43" s="18"/>
      <c r="L43" s="18"/>
    </row>
    <row r="44" spans="2:12" ht="14.45" hidden="1" customHeight="1">
      <c r="B44" s="18"/>
      <c r="L44" s="18"/>
    </row>
    <row r="45" spans="2:12" ht="14.45" hidden="1" customHeight="1">
      <c r="B45" s="18"/>
      <c r="L45" s="18"/>
    </row>
    <row r="46" spans="2:12" ht="14.45" hidden="1" customHeight="1">
      <c r="B46" s="18"/>
      <c r="L46" s="18"/>
    </row>
    <row r="47" spans="2:12" ht="14.45" hidden="1" customHeight="1">
      <c r="B47" s="18"/>
      <c r="L47" s="18"/>
    </row>
    <row r="48" spans="2:12" ht="14.45" hidden="1" customHeight="1">
      <c r="B48" s="18"/>
      <c r="L48" s="18"/>
    </row>
    <row r="49" spans="2:12" ht="14.45" hidden="1" customHeight="1">
      <c r="B49" s="18"/>
      <c r="L49" s="18"/>
    </row>
    <row r="50" spans="2:12" s="1" customFormat="1" ht="14.45" hidden="1" customHeight="1">
      <c r="B50" s="30"/>
      <c r="D50" s="39" t="s">
        <v>61</v>
      </c>
      <c r="E50" s="40"/>
      <c r="F50" s="40"/>
      <c r="G50" s="39" t="s">
        <v>62</v>
      </c>
      <c r="H50" s="40"/>
      <c r="I50" s="40"/>
      <c r="J50" s="40"/>
      <c r="K50" s="40"/>
      <c r="L50" s="30"/>
    </row>
    <row r="51" spans="2:12" hidden="1">
      <c r="B51" s="18"/>
      <c r="L51" s="18"/>
    </row>
    <row r="52" spans="2:12" hidden="1">
      <c r="B52" s="18"/>
      <c r="L52" s="18"/>
    </row>
    <row r="53" spans="2:12" hidden="1">
      <c r="B53" s="18"/>
      <c r="L53" s="18"/>
    </row>
    <row r="54" spans="2:12" hidden="1">
      <c r="B54" s="18"/>
      <c r="L54" s="18"/>
    </row>
    <row r="55" spans="2:12" hidden="1">
      <c r="B55" s="18"/>
      <c r="L55" s="18"/>
    </row>
    <row r="56" spans="2:12" hidden="1">
      <c r="B56" s="18"/>
      <c r="L56" s="18"/>
    </row>
    <row r="57" spans="2:12" hidden="1">
      <c r="B57" s="18"/>
      <c r="L57" s="18"/>
    </row>
    <row r="58" spans="2:12" hidden="1">
      <c r="B58" s="18"/>
      <c r="L58" s="18"/>
    </row>
    <row r="59" spans="2:12" hidden="1">
      <c r="B59" s="18"/>
      <c r="L59" s="18"/>
    </row>
    <row r="60" spans="2:12" hidden="1">
      <c r="B60" s="18"/>
      <c r="L60" s="18"/>
    </row>
    <row r="61" spans="2:12" s="1" customFormat="1" ht="12.75" hidden="1" customHeight="1">
      <c r="B61" s="30"/>
      <c r="D61" s="41" t="s">
        <v>63</v>
      </c>
      <c r="E61" s="32"/>
      <c r="F61" s="97" t="s">
        <v>64</v>
      </c>
      <c r="G61" s="41" t="s">
        <v>63</v>
      </c>
      <c r="H61" s="32"/>
      <c r="I61" s="32"/>
      <c r="J61" s="98" t="s">
        <v>64</v>
      </c>
      <c r="K61" s="32"/>
      <c r="L61" s="30"/>
    </row>
    <row r="62" spans="2:12" hidden="1">
      <c r="B62" s="18"/>
      <c r="L62" s="18"/>
    </row>
    <row r="63" spans="2:12" hidden="1">
      <c r="B63" s="18"/>
      <c r="L63" s="18"/>
    </row>
    <row r="64" spans="2:12" hidden="1">
      <c r="B64" s="18"/>
      <c r="L64" s="18"/>
    </row>
    <row r="65" spans="2:12" s="1" customFormat="1" ht="12.75" hidden="1" customHeight="1">
      <c r="B65" s="30"/>
      <c r="D65" s="39" t="s">
        <v>65</v>
      </c>
      <c r="E65" s="40"/>
      <c r="F65" s="40"/>
      <c r="G65" s="39" t="s">
        <v>66</v>
      </c>
      <c r="H65" s="40"/>
      <c r="I65" s="40"/>
      <c r="J65" s="40"/>
      <c r="K65" s="40"/>
      <c r="L65" s="30"/>
    </row>
    <row r="66" spans="2:12" hidden="1">
      <c r="B66" s="18"/>
      <c r="L66" s="18"/>
    </row>
    <row r="67" spans="2:12" hidden="1">
      <c r="B67" s="18"/>
      <c r="L67" s="18"/>
    </row>
    <row r="68" spans="2:12" hidden="1">
      <c r="B68" s="18"/>
      <c r="L68" s="18"/>
    </row>
    <row r="69" spans="2:12" hidden="1">
      <c r="B69" s="18"/>
      <c r="L69" s="18"/>
    </row>
    <row r="70" spans="2:12" hidden="1">
      <c r="B70" s="18"/>
      <c r="L70" s="18"/>
    </row>
    <row r="71" spans="2:12" hidden="1">
      <c r="B71" s="18"/>
      <c r="L71" s="18"/>
    </row>
    <row r="72" spans="2:12" hidden="1">
      <c r="B72" s="18"/>
      <c r="L72" s="18"/>
    </row>
    <row r="73" spans="2:12" hidden="1">
      <c r="B73" s="18"/>
      <c r="L73" s="18"/>
    </row>
    <row r="74" spans="2:12" hidden="1">
      <c r="B74" s="18"/>
      <c r="L74" s="18"/>
    </row>
    <row r="75" spans="2:12" hidden="1">
      <c r="B75" s="18"/>
      <c r="L75" s="18"/>
    </row>
    <row r="76" spans="2:12" s="1" customFormat="1" ht="12.75" hidden="1" customHeight="1">
      <c r="B76" s="30"/>
      <c r="D76" s="41" t="s">
        <v>63</v>
      </c>
      <c r="E76" s="32"/>
      <c r="F76" s="97" t="s">
        <v>64</v>
      </c>
      <c r="G76" s="41" t="s">
        <v>63</v>
      </c>
      <c r="H76" s="32"/>
      <c r="I76" s="32"/>
      <c r="J76" s="98" t="s">
        <v>64</v>
      </c>
      <c r="K76" s="32"/>
      <c r="L76" s="30"/>
    </row>
    <row r="77" spans="2:12" s="1" customFormat="1" ht="14.45" hidden="1" customHeight="1">
      <c r="B77" s="42"/>
      <c r="C77" s="43"/>
      <c r="D77" s="43"/>
      <c r="E77" s="43"/>
      <c r="F77" s="43"/>
      <c r="G77" s="43"/>
      <c r="H77" s="43"/>
      <c r="I77" s="43"/>
      <c r="J77" s="43"/>
      <c r="K77" s="43"/>
      <c r="L77" s="30"/>
    </row>
    <row r="78" spans="2:12" hidden="1"/>
    <row r="79" spans="2:12" hidden="1"/>
    <row r="80" spans="2:12" hidden="1"/>
    <row r="81" spans="2:47" s="1" customFormat="1" ht="6.95" hidden="1" customHeight="1">
      <c r="B81" s="44"/>
      <c r="C81" s="45"/>
      <c r="D81" s="45"/>
      <c r="E81" s="45"/>
      <c r="F81" s="45"/>
      <c r="G81" s="45"/>
      <c r="H81" s="45"/>
      <c r="I81" s="45"/>
      <c r="J81" s="45"/>
      <c r="K81" s="45"/>
      <c r="L81" s="30"/>
    </row>
    <row r="82" spans="2:47" s="1" customFormat="1" ht="24.95" hidden="1" customHeight="1">
      <c r="B82" s="30"/>
      <c r="C82" s="19" t="s">
        <v>115</v>
      </c>
      <c r="L82" s="30"/>
    </row>
    <row r="83" spans="2:47" s="1" customFormat="1" ht="6.95" hidden="1" customHeight="1">
      <c r="B83" s="30"/>
      <c r="L83" s="30"/>
    </row>
    <row r="84" spans="2:47" s="1" customFormat="1" ht="12" hidden="1" customHeight="1">
      <c r="B84" s="30"/>
      <c r="C84" s="25" t="s">
        <v>27</v>
      </c>
      <c r="L84" s="30"/>
    </row>
    <row r="85" spans="2:47" s="1" customFormat="1" ht="16.5" hidden="1" customHeight="1">
      <c r="B85" s="30"/>
      <c r="E85" s="246" t="str">
        <f>E7</f>
        <v>VD Klecany - oprava technologie levého jezového pole</v>
      </c>
      <c r="F85" s="219"/>
      <c r="G85" s="219"/>
      <c r="H85" s="219"/>
      <c r="L85" s="30"/>
    </row>
    <row r="86" spans="2:47" s="1" customFormat="1" ht="12" hidden="1" customHeight="1">
      <c r="B86" s="30"/>
      <c r="C86" s="25" t="s">
        <v>113</v>
      </c>
      <c r="L86" s="30"/>
    </row>
    <row r="87" spans="2:47" s="1" customFormat="1" ht="16.5" hidden="1" customHeight="1">
      <c r="B87" s="30"/>
      <c r="E87" s="221" t="str">
        <f>E9</f>
        <v>03 - Oprava povrchových ochran</v>
      </c>
      <c r="F87" s="219"/>
      <c r="G87" s="219"/>
      <c r="H87" s="219"/>
      <c r="L87" s="30"/>
    </row>
    <row r="88" spans="2:47" s="1" customFormat="1" ht="6.95" hidden="1" customHeight="1">
      <c r="B88" s="30"/>
      <c r="L88" s="30"/>
    </row>
    <row r="89" spans="2:47" s="1" customFormat="1" ht="12" hidden="1" customHeight="1">
      <c r="B89" s="30"/>
      <c r="C89" s="25" t="s">
        <v>31</v>
      </c>
      <c r="F89" s="23" t="str">
        <f>F12</f>
        <v>VD Klecany</v>
      </c>
      <c r="I89" s="25" t="s">
        <v>33</v>
      </c>
      <c r="J89" s="50" t="str">
        <f>IF(J12="","",J12)</f>
        <v>30. 6. 2025</v>
      </c>
      <c r="L89" s="30"/>
    </row>
    <row r="90" spans="2:47" s="1" customFormat="1" ht="6.95" hidden="1" customHeight="1">
      <c r="B90" s="30"/>
      <c r="L90" s="30"/>
    </row>
    <row r="91" spans="2:47" s="1" customFormat="1" ht="15.2" hidden="1" customHeight="1">
      <c r="B91" s="30"/>
      <c r="C91" s="25" t="s">
        <v>35</v>
      </c>
      <c r="F91" s="23" t="str">
        <f>E15</f>
        <v>Povodí Vltavy, státní podnik</v>
      </c>
      <c r="I91" s="25" t="s">
        <v>42</v>
      </c>
      <c r="J91" s="28" t="str">
        <f>E21</f>
        <v>Ing. M. Klimešová</v>
      </c>
      <c r="L91" s="30"/>
    </row>
    <row r="92" spans="2:47" s="1" customFormat="1" ht="15.2" hidden="1" customHeight="1">
      <c r="B92" s="30"/>
      <c r="C92" s="25" t="s">
        <v>40</v>
      </c>
      <c r="F92" s="23" t="str">
        <f>IF(E18="","",E18)</f>
        <v>Vyplň údaj</v>
      </c>
      <c r="I92" s="25" t="s">
        <v>46</v>
      </c>
      <c r="J92" s="28" t="str">
        <f>E24</f>
        <v>Ing. M. Klimešová</v>
      </c>
      <c r="L92" s="30"/>
    </row>
    <row r="93" spans="2:47" s="1" customFormat="1" ht="10.35" hidden="1" customHeight="1">
      <c r="B93" s="30"/>
      <c r="L93" s="30"/>
    </row>
    <row r="94" spans="2:47" s="1" customFormat="1" ht="29.25" hidden="1" customHeight="1">
      <c r="B94" s="30"/>
      <c r="C94" s="99" t="s">
        <v>116</v>
      </c>
      <c r="D94" s="91"/>
      <c r="E94" s="91"/>
      <c r="F94" s="91"/>
      <c r="G94" s="91"/>
      <c r="H94" s="91"/>
      <c r="I94" s="91"/>
      <c r="J94" s="100" t="s">
        <v>117</v>
      </c>
      <c r="K94" s="91"/>
      <c r="L94" s="30"/>
    </row>
    <row r="95" spans="2:47" s="1" customFormat="1" ht="10.35" hidden="1" customHeight="1">
      <c r="B95" s="30"/>
      <c r="L95" s="30"/>
    </row>
    <row r="96" spans="2:47" s="1" customFormat="1" ht="22.9" hidden="1" customHeight="1">
      <c r="B96" s="30"/>
      <c r="C96" s="101" t="s">
        <v>118</v>
      </c>
      <c r="J96" s="64">
        <f>J122</f>
        <v>0</v>
      </c>
      <c r="L96" s="30"/>
      <c r="AU96" s="15" t="s">
        <v>119</v>
      </c>
    </row>
    <row r="97" spans="2:12" s="8" customFormat="1" ht="24.95" hidden="1" customHeight="1">
      <c r="B97" s="102"/>
      <c r="D97" s="103" t="s">
        <v>437</v>
      </c>
      <c r="E97" s="104"/>
      <c r="F97" s="104"/>
      <c r="G97" s="104"/>
      <c r="H97" s="104"/>
      <c r="I97" s="104"/>
      <c r="J97" s="105">
        <f>J123</f>
        <v>0</v>
      </c>
      <c r="L97" s="102"/>
    </row>
    <row r="98" spans="2:12" s="9" customFormat="1" ht="19.899999999999999" hidden="1" customHeight="1">
      <c r="B98" s="106"/>
      <c r="D98" s="107" t="s">
        <v>438</v>
      </c>
      <c r="E98" s="108"/>
      <c r="F98" s="108"/>
      <c r="G98" s="108"/>
      <c r="H98" s="108"/>
      <c r="I98" s="108"/>
      <c r="J98" s="109">
        <f>J124</f>
        <v>0</v>
      </c>
      <c r="L98" s="106"/>
    </row>
    <row r="99" spans="2:12" s="9" customFormat="1" ht="19.899999999999999" hidden="1" customHeight="1">
      <c r="B99" s="106"/>
      <c r="D99" s="107" t="s">
        <v>439</v>
      </c>
      <c r="E99" s="108"/>
      <c r="F99" s="108"/>
      <c r="G99" s="108"/>
      <c r="H99" s="108"/>
      <c r="I99" s="108"/>
      <c r="J99" s="109">
        <f>J136</f>
        <v>0</v>
      </c>
      <c r="L99" s="106"/>
    </row>
    <row r="100" spans="2:12" s="9" customFormat="1" ht="19.899999999999999" hidden="1" customHeight="1">
      <c r="B100" s="106"/>
      <c r="D100" s="107" t="s">
        <v>440</v>
      </c>
      <c r="E100" s="108"/>
      <c r="F100" s="108"/>
      <c r="G100" s="108"/>
      <c r="H100" s="108"/>
      <c r="I100" s="108"/>
      <c r="J100" s="109">
        <f>J147</f>
        <v>0</v>
      </c>
      <c r="L100" s="106"/>
    </row>
    <row r="101" spans="2:12" s="8" customFormat="1" ht="24.95" hidden="1" customHeight="1">
      <c r="B101" s="102"/>
      <c r="D101" s="103" t="s">
        <v>441</v>
      </c>
      <c r="E101" s="104"/>
      <c r="F101" s="104"/>
      <c r="G101" s="104"/>
      <c r="H101" s="104"/>
      <c r="I101" s="104"/>
      <c r="J101" s="105">
        <f>J152</f>
        <v>0</v>
      </c>
      <c r="L101" s="102"/>
    </row>
    <row r="102" spans="2:12" s="9" customFormat="1" ht="19.899999999999999" hidden="1" customHeight="1">
      <c r="B102" s="106"/>
      <c r="D102" s="107" t="s">
        <v>442</v>
      </c>
      <c r="E102" s="108"/>
      <c r="F102" s="108"/>
      <c r="G102" s="108"/>
      <c r="H102" s="108"/>
      <c r="I102" s="108"/>
      <c r="J102" s="109">
        <f>J153</f>
        <v>0</v>
      </c>
      <c r="L102" s="106"/>
    </row>
    <row r="103" spans="2:12" s="1" customFormat="1" ht="21.75" hidden="1" customHeight="1">
      <c r="B103" s="30"/>
      <c r="L103" s="30"/>
    </row>
    <row r="104" spans="2:12" s="1" customFormat="1" ht="6.95" hidden="1" customHeight="1">
      <c r="B104" s="42"/>
      <c r="C104" s="43"/>
      <c r="D104" s="43"/>
      <c r="E104" s="43"/>
      <c r="F104" s="43"/>
      <c r="G104" s="43"/>
      <c r="H104" s="43"/>
      <c r="I104" s="43"/>
      <c r="J104" s="43"/>
      <c r="K104" s="43"/>
      <c r="L104" s="30"/>
    </row>
    <row r="105" spans="2:12" hidden="1"/>
    <row r="106" spans="2:12" hidden="1"/>
    <row r="107" spans="2:12" hidden="1"/>
    <row r="108" spans="2:12" s="1" customFormat="1" ht="6.95" customHeight="1">
      <c r="B108" s="44"/>
      <c r="C108" s="45"/>
      <c r="D108" s="45"/>
      <c r="E108" s="45"/>
      <c r="F108" s="45"/>
      <c r="G108" s="45"/>
      <c r="H108" s="45"/>
      <c r="I108" s="45"/>
      <c r="J108" s="45"/>
      <c r="K108" s="45"/>
      <c r="L108" s="30"/>
    </row>
    <row r="109" spans="2:12" s="1" customFormat="1" ht="24.95" customHeight="1">
      <c r="B109" s="30"/>
      <c r="C109" s="19" t="s">
        <v>125</v>
      </c>
      <c r="L109" s="30"/>
    </row>
    <row r="110" spans="2:12" s="1" customFormat="1" ht="6.95" customHeight="1">
      <c r="B110" s="30"/>
      <c r="L110" s="30"/>
    </row>
    <row r="111" spans="2:12" s="1" customFormat="1" ht="12" customHeight="1">
      <c r="B111" s="30"/>
      <c r="C111" s="25" t="s">
        <v>27</v>
      </c>
      <c r="L111" s="30"/>
    </row>
    <row r="112" spans="2:12" s="1" customFormat="1" ht="16.5" customHeight="1">
      <c r="B112" s="30"/>
      <c r="E112" s="246" t="str">
        <f>E7</f>
        <v>VD Klecany - oprava technologie levého jezového pole</v>
      </c>
      <c r="F112" s="219"/>
      <c r="G112" s="219"/>
      <c r="H112" s="219"/>
      <c r="L112" s="30"/>
    </row>
    <row r="113" spans="2:65" s="1" customFormat="1" ht="12" customHeight="1">
      <c r="B113" s="30"/>
      <c r="C113" s="25" t="s">
        <v>113</v>
      </c>
      <c r="L113" s="30"/>
    </row>
    <row r="114" spans="2:65" s="1" customFormat="1" ht="16.5" customHeight="1">
      <c r="B114" s="30"/>
      <c r="E114" s="221" t="str">
        <f>E9</f>
        <v>03 - Oprava povrchových ochran</v>
      </c>
      <c r="F114" s="219"/>
      <c r="G114" s="219"/>
      <c r="H114" s="219"/>
      <c r="L114" s="30"/>
    </row>
    <row r="115" spans="2:65" s="1" customFormat="1" ht="6.95" customHeight="1">
      <c r="B115" s="30"/>
      <c r="L115" s="30"/>
    </row>
    <row r="116" spans="2:65" s="1" customFormat="1" ht="12" customHeight="1">
      <c r="B116" s="30"/>
      <c r="C116" s="25" t="s">
        <v>31</v>
      </c>
      <c r="F116" s="23" t="str">
        <f>F12</f>
        <v>VD Klecany</v>
      </c>
      <c r="I116" s="25" t="s">
        <v>33</v>
      </c>
      <c r="J116" s="50" t="str">
        <f>IF(J12="","",J12)</f>
        <v>30. 6. 2025</v>
      </c>
      <c r="L116" s="30"/>
    </row>
    <row r="117" spans="2:65" s="1" customFormat="1" ht="6.95" customHeight="1">
      <c r="B117" s="30"/>
      <c r="L117" s="30"/>
    </row>
    <row r="118" spans="2:65" s="1" customFormat="1" ht="15.2" customHeight="1">
      <c r="B118" s="30"/>
      <c r="C118" s="25" t="s">
        <v>35</v>
      </c>
      <c r="F118" s="23" t="str">
        <f>E15</f>
        <v>Povodí Vltavy, státní podnik</v>
      </c>
      <c r="I118" s="25" t="s">
        <v>42</v>
      </c>
      <c r="J118" s="28" t="str">
        <f>E21</f>
        <v>Ing. M. Klimešová</v>
      </c>
      <c r="L118" s="30"/>
    </row>
    <row r="119" spans="2:65" s="1" customFormat="1" ht="15.2" customHeight="1">
      <c r="B119" s="30"/>
      <c r="C119" s="25" t="s">
        <v>40</v>
      </c>
      <c r="F119" s="23" t="str">
        <f>IF(E18="","",E18)</f>
        <v>Vyplň údaj</v>
      </c>
      <c r="I119" s="25" t="s">
        <v>46</v>
      </c>
      <c r="J119" s="28" t="str">
        <f>E24</f>
        <v>Ing. M. Klimešová</v>
      </c>
      <c r="L119" s="30"/>
    </row>
    <row r="120" spans="2:65" s="1" customFormat="1" ht="10.35" customHeight="1">
      <c r="B120" s="30"/>
      <c r="L120" s="30"/>
    </row>
    <row r="121" spans="2:65" s="10" customFormat="1" ht="29.25" customHeight="1">
      <c r="B121" s="110"/>
      <c r="C121" s="111" t="s">
        <v>126</v>
      </c>
      <c r="D121" s="112" t="s">
        <v>73</v>
      </c>
      <c r="E121" s="112" t="s">
        <v>69</v>
      </c>
      <c r="F121" s="112" t="s">
        <v>70</v>
      </c>
      <c r="G121" s="112" t="s">
        <v>127</v>
      </c>
      <c r="H121" s="112" t="s">
        <v>128</v>
      </c>
      <c r="I121" s="112" t="s">
        <v>129</v>
      </c>
      <c r="J121" s="113" t="s">
        <v>117</v>
      </c>
      <c r="K121" s="114" t="s">
        <v>130</v>
      </c>
      <c r="L121" s="110"/>
      <c r="M121" s="57"/>
      <c r="N121" s="58" t="s">
        <v>52</v>
      </c>
      <c r="O121" s="58" t="s">
        <v>131</v>
      </c>
      <c r="P121" s="58" t="s">
        <v>132</v>
      </c>
      <c r="Q121" s="58" t="s">
        <v>133</v>
      </c>
      <c r="R121" s="58" t="s">
        <v>134</v>
      </c>
      <c r="S121" s="58" t="s">
        <v>135</v>
      </c>
      <c r="T121" s="59" t="s">
        <v>136</v>
      </c>
    </row>
    <row r="122" spans="2:65" s="1" customFormat="1" ht="22.9" customHeight="1">
      <c r="B122" s="30"/>
      <c r="C122" s="62" t="s">
        <v>137</v>
      </c>
      <c r="J122" s="115">
        <f>BK122</f>
        <v>0</v>
      </c>
      <c r="L122" s="30"/>
      <c r="M122" s="60"/>
      <c r="N122" s="51"/>
      <c r="O122" s="51"/>
      <c r="P122" s="116">
        <f>P123+P152</f>
        <v>0</v>
      </c>
      <c r="Q122" s="51"/>
      <c r="R122" s="116">
        <f>R123+R152</f>
        <v>34.174250000000001</v>
      </c>
      <c r="S122" s="51"/>
      <c r="T122" s="117">
        <f>T123+T152</f>
        <v>32.24</v>
      </c>
      <c r="AT122" s="15" t="s">
        <v>87</v>
      </c>
      <c r="AU122" s="15" t="s">
        <v>119</v>
      </c>
      <c r="BK122" s="118">
        <f>BK123+BK152</f>
        <v>0</v>
      </c>
    </row>
    <row r="123" spans="2:65" s="11" customFormat="1" ht="25.9" customHeight="1">
      <c r="B123" s="119"/>
      <c r="D123" s="120" t="s">
        <v>87</v>
      </c>
      <c r="E123" s="121" t="s">
        <v>443</v>
      </c>
      <c r="F123" s="121" t="s">
        <v>444</v>
      </c>
      <c r="I123" s="122"/>
      <c r="J123" s="123">
        <f>BK123</f>
        <v>0</v>
      </c>
      <c r="L123" s="119"/>
      <c r="M123" s="124"/>
      <c r="P123" s="125">
        <f>P124+P136+P147</f>
        <v>0</v>
      </c>
      <c r="R123" s="125">
        <f>R124+R136+R147</f>
        <v>0</v>
      </c>
      <c r="T123" s="126">
        <f>T124+T136+T147</f>
        <v>0</v>
      </c>
      <c r="AR123" s="120" t="s">
        <v>95</v>
      </c>
      <c r="AT123" s="127" t="s">
        <v>87</v>
      </c>
      <c r="AU123" s="127" t="s">
        <v>88</v>
      </c>
      <c r="AY123" s="120" t="s">
        <v>141</v>
      </c>
      <c r="BK123" s="128">
        <f>BK124+BK136+BK147</f>
        <v>0</v>
      </c>
    </row>
    <row r="124" spans="2:65" s="11" customFormat="1" ht="22.9" customHeight="1">
      <c r="B124" s="119"/>
      <c r="D124" s="120" t="s">
        <v>87</v>
      </c>
      <c r="E124" s="129" t="s">
        <v>95</v>
      </c>
      <c r="F124" s="129" t="s">
        <v>445</v>
      </c>
      <c r="I124" s="122"/>
      <c r="J124" s="130">
        <f>BK124</f>
        <v>0</v>
      </c>
      <c r="L124" s="119"/>
      <c r="M124" s="124"/>
      <c r="P124" s="125">
        <f>SUM(P125:P135)</f>
        <v>0</v>
      </c>
      <c r="R124" s="125">
        <f>SUM(R125:R135)</f>
        <v>0</v>
      </c>
      <c r="T124" s="126">
        <f>SUM(T125:T135)</f>
        <v>0</v>
      </c>
      <c r="AR124" s="120" t="s">
        <v>95</v>
      </c>
      <c r="AT124" s="127" t="s">
        <v>87</v>
      </c>
      <c r="AU124" s="127" t="s">
        <v>95</v>
      </c>
      <c r="AY124" s="120" t="s">
        <v>141</v>
      </c>
      <c r="BK124" s="128">
        <f>SUM(BK125:BK135)</f>
        <v>0</v>
      </c>
    </row>
    <row r="125" spans="2:65" s="1" customFormat="1" ht="24.2" customHeight="1">
      <c r="B125" s="30"/>
      <c r="C125" s="131" t="s">
        <v>95</v>
      </c>
      <c r="D125" s="131" t="s">
        <v>144</v>
      </c>
      <c r="E125" s="132" t="s">
        <v>446</v>
      </c>
      <c r="F125" s="133" t="s">
        <v>447</v>
      </c>
      <c r="G125" s="134" t="s">
        <v>448</v>
      </c>
      <c r="H125" s="135">
        <v>23.497</v>
      </c>
      <c r="I125" s="136"/>
      <c r="J125" s="137">
        <f>ROUND(I125*H125,2)</f>
        <v>0</v>
      </c>
      <c r="K125" s="138"/>
      <c r="L125" s="30"/>
      <c r="M125" s="139"/>
      <c r="N125" s="140" t="s">
        <v>53</v>
      </c>
      <c r="P125" s="141">
        <f>O125*H125</f>
        <v>0</v>
      </c>
      <c r="Q125" s="141">
        <v>0</v>
      </c>
      <c r="R125" s="141">
        <f>Q125*H125</f>
        <v>0</v>
      </c>
      <c r="S125" s="141">
        <v>0</v>
      </c>
      <c r="T125" s="142">
        <f>S125*H125</f>
        <v>0</v>
      </c>
      <c r="AR125" s="143" t="s">
        <v>165</v>
      </c>
      <c r="AT125" s="143" t="s">
        <v>144</v>
      </c>
      <c r="AU125" s="143" t="s">
        <v>97</v>
      </c>
      <c r="AY125" s="15" t="s">
        <v>141</v>
      </c>
      <c r="BE125" s="144">
        <f>IF(N125="základní",J125,0)</f>
        <v>0</v>
      </c>
      <c r="BF125" s="144">
        <f>IF(N125="snížená",J125,0)</f>
        <v>0</v>
      </c>
      <c r="BG125" s="144">
        <f>IF(N125="zákl. přenesená",J125,0)</f>
        <v>0</v>
      </c>
      <c r="BH125" s="144">
        <f>IF(N125="sníž. přenesená",J125,0)</f>
        <v>0</v>
      </c>
      <c r="BI125" s="144">
        <f>IF(N125="nulová",J125,0)</f>
        <v>0</v>
      </c>
      <c r="BJ125" s="15" t="s">
        <v>95</v>
      </c>
      <c r="BK125" s="144">
        <f>ROUND(I125*H125,2)</f>
        <v>0</v>
      </c>
      <c r="BL125" s="15" t="s">
        <v>165</v>
      </c>
      <c r="BM125" s="143" t="s">
        <v>449</v>
      </c>
    </row>
    <row r="126" spans="2:65" s="1" customFormat="1" ht="29.25" customHeight="1">
      <c r="B126" s="30"/>
      <c r="D126" s="145" t="s">
        <v>150</v>
      </c>
      <c r="F126" s="146" t="s">
        <v>450</v>
      </c>
      <c r="I126" s="147"/>
      <c r="L126" s="30"/>
      <c r="M126" s="148"/>
      <c r="T126" s="54"/>
      <c r="AT126" s="15" t="s">
        <v>150</v>
      </c>
      <c r="AU126" s="15" t="s">
        <v>97</v>
      </c>
    </row>
    <row r="127" spans="2:65" s="1" customFormat="1" ht="19.5" customHeight="1">
      <c r="B127" s="30"/>
      <c r="D127" s="145" t="s">
        <v>155</v>
      </c>
      <c r="F127" s="149" t="s">
        <v>451</v>
      </c>
      <c r="I127" s="147"/>
      <c r="L127" s="30"/>
      <c r="M127" s="148"/>
      <c r="T127" s="54"/>
      <c r="AT127" s="15" t="s">
        <v>155</v>
      </c>
      <c r="AU127" s="15" t="s">
        <v>97</v>
      </c>
    </row>
    <row r="128" spans="2:65" s="12" customFormat="1">
      <c r="B128" s="153"/>
      <c r="D128" s="145" t="s">
        <v>227</v>
      </c>
      <c r="E128" s="159"/>
      <c r="F128" s="154" t="s">
        <v>452</v>
      </c>
      <c r="H128" s="155">
        <v>12</v>
      </c>
      <c r="I128" s="156"/>
      <c r="L128" s="153"/>
      <c r="M128" s="157"/>
      <c r="T128" s="158"/>
      <c r="AT128" s="159" t="s">
        <v>227</v>
      </c>
      <c r="AU128" s="159" t="s">
        <v>97</v>
      </c>
      <c r="AV128" s="12" t="s">
        <v>97</v>
      </c>
      <c r="AW128" s="12" t="s">
        <v>45</v>
      </c>
      <c r="AX128" s="12" t="s">
        <v>88</v>
      </c>
      <c r="AY128" s="159" t="s">
        <v>141</v>
      </c>
    </row>
    <row r="129" spans="2:65" s="12" customFormat="1" ht="22.5" customHeight="1">
      <c r="B129" s="153"/>
      <c r="D129" s="145" t="s">
        <v>227</v>
      </c>
      <c r="E129" s="159"/>
      <c r="F129" s="154" t="s">
        <v>453</v>
      </c>
      <c r="H129" s="155">
        <v>10.747</v>
      </c>
      <c r="I129" s="156"/>
      <c r="L129" s="153"/>
      <c r="M129" s="157"/>
      <c r="T129" s="158"/>
      <c r="AT129" s="159" t="s">
        <v>227</v>
      </c>
      <c r="AU129" s="159" t="s">
        <v>97</v>
      </c>
      <c r="AV129" s="12" t="s">
        <v>97</v>
      </c>
      <c r="AW129" s="12" t="s">
        <v>45</v>
      </c>
      <c r="AX129" s="12" t="s">
        <v>88</v>
      </c>
      <c r="AY129" s="159" t="s">
        <v>141</v>
      </c>
    </row>
    <row r="130" spans="2:65" s="12" customFormat="1" ht="22.5" customHeight="1">
      <c r="B130" s="153"/>
      <c r="D130" s="145" t="s">
        <v>227</v>
      </c>
      <c r="E130" s="159"/>
      <c r="F130" s="154" t="s">
        <v>454</v>
      </c>
      <c r="H130" s="155">
        <v>0.75</v>
      </c>
      <c r="I130" s="156"/>
      <c r="L130" s="153"/>
      <c r="M130" s="157"/>
      <c r="T130" s="158"/>
      <c r="AT130" s="159" t="s">
        <v>227</v>
      </c>
      <c r="AU130" s="159" t="s">
        <v>97</v>
      </c>
      <c r="AV130" s="12" t="s">
        <v>97</v>
      </c>
      <c r="AW130" s="12" t="s">
        <v>45</v>
      </c>
      <c r="AX130" s="12" t="s">
        <v>88</v>
      </c>
      <c r="AY130" s="159" t="s">
        <v>141</v>
      </c>
    </row>
    <row r="131" spans="2:65" s="13" customFormat="1">
      <c r="B131" s="160"/>
      <c r="D131" s="145" t="s">
        <v>227</v>
      </c>
      <c r="E131" s="161"/>
      <c r="F131" s="162" t="s">
        <v>455</v>
      </c>
      <c r="H131" s="163">
        <v>23.497</v>
      </c>
      <c r="I131" s="164"/>
      <c r="L131" s="160"/>
      <c r="M131" s="165"/>
      <c r="T131" s="166"/>
      <c r="AT131" s="161" t="s">
        <v>227</v>
      </c>
      <c r="AU131" s="161" t="s">
        <v>97</v>
      </c>
      <c r="AV131" s="13" t="s">
        <v>165</v>
      </c>
      <c r="AW131" s="13" t="s">
        <v>45</v>
      </c>
      <c r="AX131" s="13" t="s">
        <v>95</v>
      </c>
      <c r="AY131" s="161" t="s">
        <v>141</v>
      </c>
    </row>
    <row r="132" spans="2:65" s="1" customFormat="1" ht="24.2" customHeight="1">
      <c r="B132" s="30"/>
      <c r="C132" s="131" t="s">
        <v>97</v>
      </c>
      <c r="D132" s="131" t="s">
        <v>144</v>
      </c>
      <c r="E132" s="132" t="s">
        <v>456</v>
      </c>
      <c r="F132" s="133" t="s">
        <v>457</v>
      </c>
      <c r="G132" s="134" t="s">
        <v>448</v>
      </c>
      <c r="H132" s="135">
        <v>23.497</v>
      </c>
      <c r="I132" s="136"/>
      <c r="J132" s="137">
        <f>ROUND(I132*H132,2)</f>
        <v>0</v>
      </c>
      <c r="K132" s="138"/>
      <c r="L132" s="30"/>
      <c r="M132" s="139"/>
      <c r="N132" s="140" t="s">
        <v>53</v>
      </c>
      <c r="P132" s="141">
        <f>O132*H132</f>
        <v>0</v>
      </c>
      <c r="Q132" s="141">
        <v>0</v>
      </c>
      <c r="R132" s="141">
        <f>Q132*H132</f>
        <v>0</v>
      </c>
      <c r="S132" s="141">
        <v>0</v>
      </c>
      <c r="T132" s="142">
        <f>S132*H132</f>
        <v>0</v>
      </c>
      <c r="AR132" s="143" t="s">
        <v>165</v>
      </c>
      <c r="AT132" s="143" t="s">
        <v>144</v>
      </c>
      <c r="AU132" s="143" t="s">
        <v>97</v>
      </c>
      <c r="AY132" s="15" t="s">
        <v>141</v>
      </c>
      <c r="BE132" s="144">
        <f>IF(N132="základní",J132,0)</f>
        <v>0</v>
      </c>
      <c r="BF132" s="144">
        <f>IF(N132="snížená",J132,0)</f>
        <v>0</v>
      </c>
      <c r="BG132" s="144">
        <f>IF(N132="zákl. přenesená",J132,0)</f>
        <v>0</v>
      </c>
      <c r="BH132" s="144">
        <f>IF(N132="sníž. přenesená",J132,0)</f>
        <v>0</v>
      </c>
      <c r="BI132" s="144">
        <f>IF(N132="nulová",J132,0)</f>
        <v>0</v>
      </c>
      <c r="BJ132" s="15" t="s">
        <v>95</v>
      </c>
      <c r="BK132" s="144">
        <f>ROUND(I132*H132,2)</f>
        <v>0</v>
      </c>
      <c r="BL132" s="15" t="s">
        <v>165</v>
      </c>
      <c r="BM132" s="143" t="s">
        <v>458</v>
      </c>
    </row>
    <row r="133" spans="2:65" s="1" customFormat="1" ht="29.25" customHeight="1">
      <c r="B133" s="30"/>
      <c r="D133" s="145" t="s">
        <v>150</v>
      </c>
      <c r="F133" s="146" t="s">
        <v>459</v>
      </c>
      <c r="I133" s="147"/>
      <c r="L133" s="30"/>
      <c r="M133" s="148"/>
      <c r="T133" s="54"/>
      <c r="AT133" s="15" t="s">
        <v>150</v>
      </c>
      <c r="AU133" s="15" t="s">
        <v>97</v>
      </c>
    </row>
    <row r="134" spans="2:65" s="1" customFormat="1" ht="33" customHeight="1">
      <c r="B134" s="30"/>
      <c r="C134" s="131" t="s">
        <v>157</v>
      </c>
      <c r="D134" s="131" t="s">
        <v>144</v>
      </c>
      <c r="E134" s="132" t="s">
        <v>460</v>
      </c>
      <c r="F134" s="133" t="s">
        <v>461</v>
      </c>
      <c r="G134" s="134" t="s">
        <v>448</v>
      </c>
      <c r="H134" s="135">
        <v>23.497</v>
      </c>
      <c r="I134" s="136"/>
      <c r="J134" s="137">
        <f>ROUND(I134*H134,2)</f>
        <v>0</v>
      </c>
      <c r="K134" s="138"/>
      <c r="L134" s="30"/>
      <c r="M134" s="139"/>
      <c r="N134" s="140" t="s">
        <v>53</v>
      </c>
      <c r="P134" s="141">
        <f>O134*H134</f>
        <v>0</v>
      </c>
      <c r="Q134" s="141">
        <v>0</v>
      </c>
      <c r="R134" s="141">
        <f>Q134*H134</f>
        <v>0</v>
      </c>
      <c r="S134" s="141">
        <v>0</v>
      </c>
      <c r="T134" s="142">
        <f>S134*H134</f>
        <v>0</v>
      </c>
      <c r="AR134" s="143" t="s">
        <v>165</v>
      </c>
      <c r="AT134" s="143" t="s">
        <v>144</v>
      </c>
      <c r="AU134" s="143" t="s">
        <v>97</v>
      </c>
      <c r="AY134" s="15" t="s">
        <v>141</v>
      </c>
      <c r="BE134" s="144">
        <f>IF(N134="základní",J134,0)</f>
        <v>0</v>
      </c>
      <c r="BF134" s="144">
        <f>IF(N134="snížená",J134,0)</f>
        <v>0</v>
      </c>
      <c r="BG134" s="144">
        <f>IF(N134="zákl. přenesená",J134,0)</f>
        <v>0</v>
      </c>
      <c r="BH134" s="144">
        <f>IF(N134="sníž. přenesená",J134,0)</f>
        <v>0</v>
      </c>
      <c r="BI134" s="144">
        <f>IF(N134="nulová",J134,0)</f>
        <v>0</v>
      </c>
      <c r="BJ134" s="15" t="s">
        <v>95</v>
      </c>
      <c r="BK134" s="144">
        <f>ROUND(I134*H134,2)</f>
        <v>0</v>
      </c>
      <c r="BL134" s="15" t="s">
        <v>165</v>
      </c>
      <c r="BM134" s="143" t="s">
        <v>462</v>
      </c>
    </row>
    <row r="135" spans="2:65" s="1" customFormat="1" ht="39" customHeight="1">
      <c r="B135" s="30"/>
      <c r="D135" s="145" t="s">
        <v>150</v>
      </c>
      <c r="F135" s="146" t="s">
        <v>463</v>
      </c>
      <c r="I135" s="147"/>
      <c r="L135" s="30"/>
      <c r="M135" s="148"/>
      <c r="T135" s="54"/>
      <c r="AT135" s="15" t="s">
        <v>150</v>
      </c>
      <c r="AU135" s="15" t="s">
        <v>97</v>
      </c>
    </row>
    <row r="136" spans="2:65" s="11" customFormat="1" ht="22.9" customHeight="1">
      <c r="B136" s="119"/>
      <c r="D136" s="120" t="s">
        <v>87</v>
      </c>
      <c r="E136" s="129" t="s">
        <v>190</v>
      </c>
      <c r="F136" s="129" t="s">
        <v>464</v>
      </c>
      <c r="I136" s="122"/>
      <c r="J136" s="130">
        <f>BK136</f>
        <v>0</v>
      </c>
      <c r="L136" s="119"/>
      <c r="M136" s="124"/>
      <c r="P136" s="125">
        <f>SUM(P137:P146)</f>
        <v>0</v>
      </c>
      <c r="R136" s="125">
        <f>SUM(R137:R146)</f>
        <v>0</v>
      </c>
      <c r="T136" s="126">
        <f>SUM(T137:T146)</f>
        <v>0</v>
      </c>
      <c r="AR136" s="120" t="s">
        <v>95</v>
      </c>
      <c r="AT136" s="127" t="s">
        <v>87</v>
      </c>
      <c r="AU136" s="127" t="s">
        <v>95</v>
      </c>
      <c r="AY136" s="120" t="s">
        <v>141</v>
      </c>
      <c r="BK136" s="128">
        <f>SUM(BK137:BK146)</f>
        <v>0</v>
      </c>
    </row>
    <row r="137" spans="2:65" s="1" customFormat="1" ht="16.5" customHeight="1">
      <c r="B137" s="30"/>
      <c r="C137" s="131" t="s">
        <v>165</v>
      </c>
      <c r="D137" s="131" t="s">
        <v>144</v>
      </c>
      <c r="E137" s="132" t="s">
        <v>465</v>
      </c>
      <c r="F137" s="133" t="s">
        <v>466</v>
      </c>
      <c r="G137" s="134" t="s">
        <v>147</v>
      </c>
      <c r="H137" s="135">
        <v>1</v>
      </c>
      <c r="I137" s="136"/>
      <c r="J137" s="137">
        <f>ROUND(I137*H137,2)</f>
        <v>0</v>
      </c>
      <c r="K137" s="138"/>
      <c r="L137" s="30"/>
      <c r="M137" s="139"/>
      <c r="N137" s="140" t="s">
        <v>53</v>
      </c>
      <c r="P137" s="141">
        <f>O137*H137</f>
        <v>0</v>
      </c>
      <c r="Q137" s="141">
        <v>0</v>
      </c>
      <c r="R137" s="141">
        <f>Q137*H137</f>
        <v>0</v>
      </c>
      <c r="S137" s="141">
        <v>0</v>
      </c>
      <c r="T137" s="142">
        <f>S137*H137</f>
        <v>0</v>
      </c>
      <c r="AR137" s="143" t="s">
        <v>165</v>
      </c>
      <c r="AT137" s="143" t="s">
        <v>144</v>
      </c>
      <c r="AU137" s="143" t="s">
        <v>97</v>
      </c>
      <c r="AY137" s="15" t="s">
        <v>141</v>
      </c>
      <c r="BE137" s="144">
        <f>IF(N137="základní",J137,0)</f>
        <v>0</v>
      </c>
      <c r="BF137" s="144">
        <f>IF(N137="snížená",J137,0)</f>
        <v>0</v>
      </c>
      <c r="BG137" s="144">
        <f>IF(N137="zákl. přenesená",J137,0)</f>
        <v>0</v>
      </c>
      <c r="BH137" s="144">
        <f>IF(N137="sníž. přenesená",J137,0)</f>
        <v>0</v>
      </c>
      <c r="BI137" s="144">
        <f>IF(N137="nulová",J137,0)</f>
        <v>0</v>
      </c>
      <c r="BJ137" s="15" t="s">
        <v>95</v>
      </c>
      <c r="BK137" s="144">
        <f>ROUND(I137*H137,2)</f>
        <v>0</v>
      </c>
      <c r="BL137" s="15" t="s">
        <v>165</v>
      </c>
      <c r="BM137" s="143" t="s">
        <v>467</v>
      </c>
    </row>
    <row r="138" spans="2:65" s="1" customFormat="1">
      <c r="B138" s="30"/>
      <c r="D138" s="145" t="s">
        <v>150</v>
      </c>
      <c r="F138" s="146" t="s">
        <v>468</v>
      </c>
      <c r="I138" s="147"/>
      <c r="L138" s="30"/>
      <c r="M138" s="148"/>
      <c r="T138" s="54"/>
      <c r="AT138" s="15" t="s">
        <v>150</v>
      </c>
      <c r="AU138" s="15" t="s">
        <v>97</v>
      </c>
    </row>
    <row r="139" spans="2:65" s="1" customFormat="1" ht="29.25" customHeight="1">
      <c r="B139" s="30"/>
      <c r="D139" s="145" t="s">
        <v>155</v>
      </c>
      <c r="F139" s="149" t="s">
        <v>469</v>
      </c>
      <c r="I139" s="147"/>
      <c r="L139" s="30"/>
      <c r="M139" s="148"/>
      <c r="T139" s="54"/>
      <c r="AT139" s="15" t="s">
        <v>155</v>
      </c>
      <c r="AU139" s="15" t="s">
        <v>97</v>
      </c>
    </row>
    <row r="140" spans="2:65" s="1" customFormat="1" ht="16.5" customHeight="1">
      <c r="B140" s="30"/>
      <c r="C140" s="131" t="s">
        <v>140</v>
      </c>
      <c r="D140" s="131" t="s">
        <v>144</v>
      </c>
      <c r="E140" s="132" t="s">
        <v>470</v>
      </c>
      <c r="F140" s="133" t="s">
        <v>471</v>
      </c>
      <c r="G140" s="134" t="s">
        <v>448</v>
      </c>
      <c r="H140" s="135">
        <v>23.497</v>
      </c>
      <c r="I140" s="136"/>
      <c r="J140" s="137">
        <f>ROUND(I140*H140,2)</f>
        <v>0</v>
      </c>
      <c r="K140" s="138"/>
      <c r="L140" s="30"/>
      <c r="M140" s="139"/>
      <c r="N140" s="140" t="s">
        <v>53</v>
      </c>
      <c r="P140" s="141">
        <f>O140*H140</f>
        <v>0</v>
      </c>
      <c r="Q140" s="141">
        <v>0</v>
      </c>
      <c r="R140" s="141">
        <f>Q140*H140</f>
        <v>0</v>
      </c>
      <c r="S140" s="141">
        <v>0</v>
      </c>
      <c r="T140" s="142">
        <f>S140*H140</f>
        <v>0</v>
      </c>
      <c r="AR140" s="143" t="s">
        <v>165</v>
      </c>
      <c r="AT140" s="143" t="s">
        <v>144</v>
      </c>
      <c r="AU140" s="143" t="s">
        <v>97</v>
      </c>
      <c r="AY140" s="15" t="s">
        <v>141</v>
      </c>
      <c r="BE140" s="144">
        <f>IF(N140="základní",J140,0)</f>
        <v>0</v>
      </c>
      <c r="BF140" s="144">
        <f>IF(N140="snížená",J140,0)</f>
        <v>0</v>
      </c>
      <c r="BG140" s="144">
        <f>IF(N140="zákl. přenesená",J140,0)</f>
        <v>0</v>
      </c>
      <c r="BH140" s="144">
        <f>IF(N140="sníž. přenesená",J140,0)</f>
        <v>0</v>
      </c>
      <c r="BI140" s="144">
        <f>IF(N140="nulová",J140,0)</f>
        <v>0</v>
      </c>
      <c r="BJ140" s="15" t="s">
        <v>95</v>
      </c>
      <c r="BK140" s="144">
        <f>ROUND(I140*H140,2)</f>
        <v>0</v>
      </c>
      <c r="BL140" s="15" t="s">
        <v>165</v>
      </c>
      <c r="BM140" s="143" t="s">
        <v>472</v>
      </c>
    </row>
    <row r="141" spans="2:65" s="1" customFormat="1" ht="19.5" customHeight="1">
      <c r="B141" s="30"/>
      <c r="D141" s="145" t="s">
        <v>150</v>
      </c>
      <c r="F141" s="146" t="s">
        <v>473</v>
      </c>
      <c r="I141" s="147"/>
      <c r="L141" s="30"/>
      <c r="M141" s="148"/>
      <c r="T141" s="54"/>
      <c r="AT141" s="15" t="s">
        <v>150</v>
      </c>
      <c r="AU141" s="15" t="s">
        <v>97</v>
      </c>
    </row>
    <row r="142" spans="2:65" s="1" customFormat="1" ht="39" customHeight="1">
      <c r="B142" s="30"/>
      <c r="D142" s="145" t="s">
        <v>155</v>
      </c>
      <c r="F142" s="149" t="s">
        <v>474</v>
      </c>
      <c r="I142" s="147"/>
      <c r="L142" s="30"/>
      <c r="M142" s="148"/>
      <c r="T142" s="54"/>
      <c r="AT142" s="15" t="s">
        <v>155</v>
      </c>
      <c r="AU142" s="15" t="s">
        <v>97</v>
      </c>
    </row>
    <row r="143" spans="2:65" s="12" customFormat="1" ht="22.5" customHeight="1">
      <c r="B143" s="153"/>
      <c r="D143" s="145" t="s">
        <v>227</v>
      </c>
      <c r="E143" s="159"/>
      <c r="F143" s="154" t="s">
        <v>453</v>
      </c>
      <c r="H143" s="155">
        <v>10.747</v>
      </c>
      <c r="I143" s="156"/>
      <c r="L143" s="153"/>
      <c r="M143" s="157"/>
      <c r="T143" s="158"/>
      <c r="AT143" s="159" t="s">
        <v>227</v>
      </c>
      <c r="AU143" s="159" t="s">
        <v>97</v>
      </c>
      <c r="AV143" s="12" t="s">
        <v>97</v>
      </c>
      <c r="AW143" s="12" t="s">
        <v>45</v>
      </c>
      <c r="AX143" s="12" t="s">
        <v>88</v>
      </c>
      <c r="AY143" s="159" t="s">
        <v>141</v>
      </c>
    </row>
    <row r="144" spans="2:65" s="12" customFormat="1" ht="22.5" customHeight="1">
      <c r="B144" s="153"/>
      <c r="D144" s="145" t="s">
        <v>227</v>
      </c>
      <c r="E144" s="159"/>
      <c r="F144" s="154" t="s">
        <v>475</v>
      </c>
      <c r="H144" s="155">
        <v>0.75</v>
      </c>
      <c r="I144" s="156"/>
      <c r="L144" s="153"/>
      <c r="M144" s="157"/>
      <c r="T144" s="158"/>
      <c r="AT144" s="159" t="s">
        <v>227</v>
      </c>
      <c r="AU144" s="159" t="s">
        <v>97</v>
      </c>
      <c r="AV144" s="12" t="s">
        <v>97</v>
      </c>
      <c r="AW144" s="12" t="s">
        <v>45</v>
      </c>
      <c r="AX144" s="12" t="s">
        <v>88</v>
      </c>
      <c r="AY144" s="159" t="s">
        <v>141</v>
      </c>
    </row>
    <row r="145" spans="2:65" s="12" customFormat="1">
      <c r="B145" s="153"/>
      <c r="D145" s="145" t="s">
        <v>227</v>
      </c>
      <c r="E145" s="159"/>
      <c r="F145" s="154" t="s">
        <v>476</v>
      </c>
      <c r="H145" s="155">
        <v>12</v>
      </c>
      <c r="I145" s="156"/>
      <c r="L145" s="153"/>
      <c r="M145" s="157"/>
      <c r="T145" s="158"/>
      <c r="AT145" s="159" t="s">
        <v>227</v>
      </c>
      <c r="AU145" s="159" t="s">
        <v>97</v>
      </c>
      <c r="AV145" s="12" t="s">
        <v>97</v>
      </c>
      <c r="AW145" s="12" t="s">
        <v>45</v>
      </c>
      <c r="AX145" s="12" t="s">
        <v>88</v>
      </c>
      <c r="AY145" s="159" t="s">
        <v>141</v>
      </c>
    </row>
    <row r="146" spans="2:65" s="13" customFormat="1">
      <c r="B146" s="160"/>
      <c r="D146" s="145" t="s">
        <v>227</v>
      </c>
      <c r="E146" s="161"/>
      <c r="F146" s="162" t="s">
        <v>455</v>
      </c>
      <c r="H146" s="163">
        <v>23.497</v>
      </c>
      <c r="I146" s="164"/>
      <c r="L146" s="160"/>
      <c r="M146" s="165"/>
      <c r="T146" s="166"/>
      <c r="AT146" s="161" t="s">
        <v>227</v>
      </c>
      <c r="AU146" s="161" t="s">
        <v>97</v>
      </c>
      <c r="AV146" s="13" t="s">
        <v>165</v>
      </c>
      <c r="AW146" s="13" t="s">
        <v>45</v>
      </c>
      <c r="AX146" s="13" t="s">
        <v>95</v>
      </c>
      <c r="AY146" s="161" t="s">
        <v>141</v>
      </c>
    </row>
    <row r="147" spans="2:65" s="11" customFormat="1" ht="22.9" customHeight="1">
      <c r="B147" s="119"/>
      <c r="D147" s="120" t="s">
        <v>87</v>
      </c>
      <c r="E147" s="129" t="s">
        <v>477</v>
      </c>
      <c r="F147" s="129" t="s">
        <v>478</v>
      </c>
      <c r="I147" s="122"/>
      <c r="J147" s="130">
        <f>BK147</f>
        <v>0</v>
      </c>
      <c r="L147" s="119"/>
      <c r="M147" s="124"/>
      <c r="P147" s="125">
        <f>SUM(P148:P151)</f>
        <v>0</v>
      </c>
      <c r="R147" s="125">
        <f>SUM(R148:R151)</f>
        <v>0</v>
      </c>
      <c r="T147" s="126">
        <f>SUM(T148:T151)</f>
        <v>0</v>
      </c>
      <c r="AR147" s="120" t="s">
        <v>95</v>
      </c>
      <c r="AT147" s="127" t="s">
        <v>87</v>
      </c>
      <c r="AU147" s="127" t="s">
        <v>95</v>
      </c>
      <c r="AY147" s="120" t="s">
        <v>141</v>
      </c>
      <c r="BK147" s="128">
        <f>SUM(BK148:BK151)</f>
        <v>0</v>
      </c>
    </row>
    <row r="148" spans="2:65" s="1" customFormat="1" ht="37.9" customHeight="1">
      <c r="B148" s="30"/>
      <c r="C148" s="131" t="s">
        <v>174</v>
      </c>
      <c r="D148" s="131" t="s">
        <v>144</v>
      </c>
      <c r="E148" s="132" t="s">
        <v>479</v>
      </c>
      <c r="F148" s="133" t="s">
        <v>480</v>
      </c>
      <c r="G148" s="134" t="s">
        <v>7</v>
      </c>
      <c r="H148" s="135">
        <v>53.74</v>
      </c>
      <c r="I148" s="136"/>
      <c r="J148" s="137">
        <f>ROUND(I148*H148,2)</f>
        <v>0</v>
      </c>
      <c r="K148" s="138"/>
      <c r="L148" s="30"/>
      <c r="M148" s="139"/>
      <c r="N148" s="140" t="s">
        <v>53</v>
      </c>
      <c r="P148" s="141">
        <f>O148*H148</f>
        <v>0</v>
      </c>
      <c r="Q148" s="141">
        <v>0</v>
      </c>
      <c r="R148" s="141">
        <f>Q148*H148</f>
        <v>0</v>
      </c>
      <c r="S148" s="141">
        <v>0</v>
      </c>
      <c r="T148" s="142">
        <f>S148*H148</f>
        <v>0</v>
      </c>
      <c r="AR148" s="143" t="s">
        <v>165</v>
      </c>
      <c r="AT148" s="143" t="s">
        <v>144</v>
      </c>
      <c r="AU148" s="143" t="s">
        <v>97</v>
      </c>
      <c r="AY148" s="15" t="s">
        <v>141</v>
      </c>
      <c r="BE148" s="144">
        <f>IF(N148="základní",J148,0)</f>
        <v>0</v>
      </c>
      <c r="BF148" s="144">
        <f>IF(N148="snížená",J148,0)</f>
        <v>0</v>
      </c>
      <c r="BG148" s="144">
        <f>IF(N148="zákl. přenesená",J148,0)</f>
        <v>0</v>
      </c>
      <c r="BH148" s="144">
        <f>IF(N148="sníž. přenesená",J148,0)</f>
        <v>0</v>
      </c>
      <c r="BI148" s="144">
        <f>IF(N148="nulová",J148,0)</f>
        <v>0</v>
      </c>
      <c r="BJ148" s="15" t="s">
        <v>95</v>
      </c>
      <c r="BK148" s="144">
        <f>ROUND(I148*H148,2)</f>
        <v>0</v>
      </c>
      <c r="BL148" s="15" t="s">
        <v>165</v>
      </c>
      <c r="BM148" s="143" t="s">
        <v>481</v>
      </c>
    </row>
    <row r="149" spans="2:65" s="1" customFormat="1" ht="19.5" customHeight="1">
      <c r="B149" s="30"/>
      <c r="D149" s="145" t="s">
        <v>150</v>
      </c>
      <c r="F149" s="146" t="s">
        <v>482</v>
      </c>
      <c r="I149" s="147"/>
      <c r="L149" s="30"/>
      <c r="M149" s="148"/>
      <c r="T149" s="54"/>
      <c r="AT149" s="15" t="s">
        <v>150</v>
      </c>
      <c r="AU149" s="15" t="s">
        <v>97</v>
      </c>
    </row>
    <row r="150" spans="2:65" s="12" customFormat="1">
      <c r="B150" s="153"/>
      <c r="D150" s="145" t="s">
        <v>227</v>
      </c>
      <c r="E150" s="159"/>
      <c r="F150" s="154" t="s">
        <v>483</v>
      </c>
      <c r="H150" s="155">
        <v>20</v>
      </c>
      <c r="I150" s="156"/>
      <c r="L150" s="153"/>
      <c r="M150" s="157"/>
      <c r="T150" s="158"/>
      <c r="AT150" s="159" t="s">
        <v>227</v>
      </c>
      <c r="AU150" s="159" t="s">
        <v>97</v>
      </c>
      <c r="AV150" s="12" t="s">
        <v>97</v>
      </c>
      <c r="AW150" s="12" t="s">
        <v>45</v>
      </c>
      <c r="AX150" s="12" t="s">
        <v>88</v>
      </c>
      <c r="AY150" s="159" t="s">
        <v>141</v>
      </c>
    </row>
    <row r="151" spans="2:65" s="12" customFormat="1" ht="22.5" customHeight="1">
      <c r="B151" s="153"/>
      <c r="D151" s="145" t="s">
        <v>227</v>
      </c>
      <c r="E151" s="159"/>
      <c r="F151" s="154" t="s">
        <v>484</v>
      </c>
      <c r="H151" s="155">
        <v>33.74</v>
      </c>
      <c r="I151" s="156"/>
      <c r="L151" s="153"/>
      <c r="M151" s="157"/>
      <c r="T151" s="158"/>
      <c r="AT151" s="159" t="s">
        <v>227</v>
      </c>
      <c r="AU151" s="159" t="s">
        <v>97</v>
      </c>
      <c r="AV151" s="12" t="s">
        <v>97</v>
      </c>
      <c r="AW151" s="12" t="s">
        <v>45</v>
      </c>
      <c r="AX151" s="12" t="s">
        <v>88</v>
      </c>
      <c r="AY151" s="159" t="s">
        <v>141</v>
      </c>
    </row>
    <row r="152" spans="2:65" s="11" customFormat="1" ht="25.9" customHeight="1">
      <c r="B152" s="119"/>
      <c r="D152" s="120" t="s">
        <v>87</v>
      </c>
      <c r="E152" s="121" t="s">
        <v>485</v>
      </c>
      <c r="F152" s="121" t="s">
        <v>486</v>
      </c>
      <c r="I152" s="122"/>
      <c r="J152" s="123">
        <f>BK152</f>
        <v>0</v>
      </c>
      <c r="L152" s="119"/>
      <c r="M152" s="124"/>
      <c r="P152" s="125">
        <f>P153</f>
        <v>0</v>
      </c>
      <c r="R152" s="125">
        <f>R153</f>
        <v>34.174250000000001</v>
      </c>
      <c r="T152" s="126">
        <f>T153</f>
        <v>32.24</v>
      </c>
      <c r="AR152" s="120" t="s">
        <v>97</v>
      </c>
      <c r="AT152" s="127" t="s">
        <v>87</v>
      </c>
      <c r="AU152" s="127" t="s">
        <v>88</v>
      </c>
      <c r="AY152" s="120" t="s">
        <v>141</v>
      </c>
      <c r="BK152" s="128">
        <f>BK153</f>
        <v>0</v>
      </c>
    </row>
    <row r="153" spans="2:65" s="11" customFormat="1" ht="22.9" customHeight="1">
      <c r="B153" s="119"/>
      <c r="D153" s="120" t="s">
        <v>87</v>
      </c>
      <c r="E153" s="129" t="s">
        <v>487</v>
      </c>
      <c r="F153" s="129" t="s">
        <v>488</v>
      </c>
      <c r="I153" s="122"/>
      <c r="J153" s="130">
        <f>BK153</f>
        <v>0</v>
      </c>
      <c r="L153" s="119"/>
      <c r="M153" s="124"/>
      <c r="P153" s="125">
        <f>SUM(P154:P183)</f>
        <v>0</v>
      </c>
      <c r="R153" s="125">
        <f>SUM(R154:R183)</f>
        <v>34.174250000000001</v>
      </c>
      <c r="T153" s="126">
        <f>SUM(T154:T183)</f>
        <v>32.24</v>
      </c>
      <c r="AR153" s="120" t="s">
        <v>97</v>
      </c>
      <c r="AT153" s="127" t="s">
        <v>87</v>
      </c>
      <c r="AU153" s="127" t="s">
        <v>95</v>
      </c>
      <c r="AY153" s="120" t="s">
        <v>141</v>
      </c>
      <c r="BK153" s="128">
        <f>SUM(BK154:BK183)</f>
        <v>0</v>
      </c>
    </row>
    <row r="154" spans="2:65" s="1" customFormat="1" ht="24.2" customHeight="1">
      <c r="B154" s="30"/>
      <c r="C154" s="131" t="s">
        <v>179</v>
      </c>
      <c r="D154" s="131" t="s">
        <v>144</v>
      </c>
      <c r="E154" s="132" t="s">
        <v>489</v>
      </c>
      <c r="F154" s="133" t="s">
        <v>490</v>
      </c>
      <c r="G154" s="134" t="s">
        <v>275</v>
      </c>
      <c r="H154" s="135">
        <v>102.5</v>
      </c>
      <c r="I154" s="136"/>
      <c r="J154" s="137">
        <f>ROUND(I154*H154,2)</f>
        <v>0</v>
      </c>
      <c r="K154" s="138"/>
      <c r="L154" s="30"/>
      <c r="M154" s="139"/>
      <c r="N154" s="140" t="s">
        <v>53</v>
      </c>
      <c r="P154" s="141">
        <f>O154*H154</f>
        <v>0</v>
      </c>
      <c r="Q154" s="141">
        <v>0</v>
      </c>
      <c r="R154" s="141">
        <f>Q154*H154</f>
        <v>0</v>
      </c>
      <c r="S154" s="141">
        <v>0</v>
      </c>
      <c r="T154" s="142">
        <f>S154*H154</f>
        <v>0</v>
      </c>
      <c r="AR154" s="143" t="s">
        <v>304</v>
      </c>
      <c r="AT154" s="143" t="s">
        <v>144</v>
      </c>
      <c r="AU154" s="143" t="s">
        <v>97</v>
      </c>
      <c r="AY154" s="15" t="s">
        <v>141</v>
      </c>
      <c r="BE154" s="144">
        <f>IF(N154="základní",J154,0)</f>
        <v>0</v>
      </c>
      <c r="BF154" s="144">
        <f>IF(N154="snížená",J154,0)</f>
        <v>0</v>
      </c>
      <c r="BG154" s="144">
        <f>IF(N154="zákl. přenesená",J154,0)</f>
        <v>0</v>
      </c>
      <c r="BH154" s="144">
        <f>IF(N154="sníž. přenesená",J154,0)</f>
        <v>0</v>
      </c>
      <c r="BI154" s="144">
        <f>IF(N154="nulová",J154,0)</f>
        <v>0</v>
      </c>
      <c r="BJ154" s="15" t="s">
        <v>95</v>
      </c>
      <c r="BK154" s="144">
        <f>ROUND(I154*H154,2)</f>
        <v>0</v>
      </c>
      <c r="BL154" s="15" t="s">
        <v>304</v>
      </c>
      <c r="BM154" s="143" t="s">
        <v>491</v>
      </c>
    </row>
    <row r="155" spans="2:65" s="1" customFormat="1" ht="29.25" customHeight="1">
      <c r="B155" s="30"/>
      <c r="D155" s="145" t="s">
        <v>150</v>
      </c>
      <c r="F155" s="146" t="s">
        <v>492</v>
      </c>
      <c r="I155" s="147"/>
      <c r="L155" s="30"/>
      <c r="M155" s="148"/>
      <c r="T155" s="54"/>
      <c r="AT155" s="15" t="s">
        <v>150</v>
      </c>
      <c r="AU155" s="15" t="s">
        <v>97</v>
      </c>
    </row>
    <row r="156" spans="2:65" s="1" customFormat="1" ht="39" customHeight="1">
      <c r="B156" s="30"/>
      <c r="D156" s="145" t="s">
        <v>155</v>
      </c>
      <c r="F156" s="149" t="s">
        <v>493</v>
      </c>
      <c r="I156" s="147"/>
      <c r="L156" s="30"/>
      <c r="M156" s="148"/>
      <c r="T156" s="54"/>
      <c r="AT156" s="15" t="s">
        <v>155</v>
      </c>
      <c r="AU156" s="15" t="s">
        <v>97</v>
      </c>
    </row>
    <row r="157" spans="2:65" s="12" customFormat="1">
      <c r="B157" s="153"/>
      <c r="D157" s="145" t="s">
        <v>227</v>
      </c>
      <c r="E157" s="159"/>
      <c r="F157" s="154" t="s">
        <v>494</v>
      </c>
      <c r="H157" s="155">
        <v>26.75</v>
      </c>
      <c r="I157" s="156"/>
      <c r="L157" s="153"/>
      <c r="M157" s="157"/>
      <c r="T157" s="158"/>
      <c r="AT157" s="159" t="s">
        <v>227</v>
      </c>
      <c r="AU157" s="159" t="s">
        <v>97</v>
      </c>
      <c r="AV157" s="12" t="s">
        <v>97</v>
      </c>
      <c r="AW157" s="12" t="s">
        <v>45</v>
      </c>
      <c r="AX157" s="12" t="s">
        <v>88</v>
      </c>
      <c r="AY157" s="159" t="s">
        <v>141</v>
      </c>
    </row>
    <row r="158" spans="2:65" s="12" customFormat="1">
      <c r="B158" s="153"/>
      <c r="D158" s="145" t="s">
        <v>227</v>
      </c>
      <c r="E158" s="159"/>
      <c r="F158" s="154" t="s">
        <v>495</v>
      </c>
      <c r="H158" s="155">
        <v>75.75</v>
      </c>
      <c r="I158" s="156"/>
      <c r="L158" s="153"/>
      <c r="M158" s="157"/>
      <c r="T158" s="158"/>
      <c r="AT158" s="159" t="s">
        <v>227</v>
      </c>
      <c r="AU158" s="159" t="s">
        <v>97</v>
      </c>
      <c r="AV158" s="12" t="s">
        <v>97</v>
      </c>
      <c r="AW158" s="12" t="s">
        <v>45</v>
      </c>
      <c r="AX158" s="12" t="s">
        <v>88</v>
      </c>
      <c r="AY158" s="159" t="s">
        <v>141</v>
      </c>
    </row>
    <row r="159" spans="2:65" s="13" customFormat="1">
      <c r="B159" s="160"/>
      <c r="D159" s="145" t="s">
        <v>227</v>
      </c>
      <c r="E159" s="161"/>
      <c r="F159" s="162" t="s">
        <v>455</v>
      </c>
      <c r="H159" s="163">
        <v>102.5</v>
      </c>
      <c r="I159" s="164"/>
      <c r="L159" s="160"/>
      <c r="M159" s="165"/>
      <c r="T159" s="166"/>
      <c r="AT159" s="161" t="s">
        <v>227</v>
      </c>
      <c r="AU159" s="161" t="s">
        <v>97</v>
      </c>
      <c r="AV159" s="13" t="s">
        <v>165</v>
      </c>
      <c r="AW159" s="13" t="s">
        <v>45</v>
      </c>
      <c r="AX159" s="13" t="s">
        <v>95</v>
      </c>
      <c r="AY159" s="161" t="s">
        <v>141</v>
      </c>
    </row>
    <row r="160" spans="2:65" s="1" customFormat="1" ht="33" customHeight="1">
      <c r="B160" s="30"/>
      <c r="C160" s="131" t="s">
        <v>185</v>
      </c>
      <c r="D160" s="131" t="s">
        <v>144</v>
      </c>
      <c r="E160" s="132" t="s">
        <v>496</v>
      </c>
      <c r="F160" s="133" t="s">
        <v>281</v>
      </c>
      <c r="G160" s="134" t="s">
        <v>275</v>
      </c>
      <c r="H160" s="135">
        <v>1040</v>
      </c>
      <c r="I160" s="136"/>
      <c r="J160" s="137">
        <f>ROUND(I160*H160,2)</f>
        <v>0</v>
      </c>
      <c r="K160" s="138"/>
      <c r="L160" s="30"/>
      <c r="M160" s="139"/>
      <c r="N160" s="140" t="s">
        <v>53</v>
      </c>
      <c r="P160" s="141">
        <f>O160*H160</f>
        <v>0</v>
      </c>
      <c r="Q160" s="141">
        <v>3.1E-2</v>
      </c>
      <c r="R160" s="141">
        <f>Q160*H160</f>
        <v>32.24</v>
      </c>
      <c r="S160" s="141">
        <v>3.1E-2</v>
      </c>
      <c r="T160" s="142">
        <f>S160*H160</f>
        <v>32.24</v>
      </c>
      <c r="AR160" s="143" t="s">
        <v>304</v>
      </c>
      <c r="AT160" s="143" t="s">
        <v>144</v>
      </c>
      <c r="AU160" s="143" t="s">
        <v>97</v>
      </c>
      <c r="AY160" s="15" t="s">
        <v>141</v>
      </c>
      <c r="BE160" s="144">
        <f>IF(N160="základní",J160,0)</f>
        <v>0</v>
      </c>
      <c r="BF160" s="144">
        <f>IF(N160="snížená",J160,0)</f>
        <v>0</v>
      </c>
      <c r="BG160" s="144">
        <f>IF(N160="zákl. přenesená",J160,0)</f>
        <v>0</v>
      </c>
      <c r="BH160" s="144">
        <f>IF(N160="sníž. přenesená",J160,0)</f>
        <v>0</v>
      </c>
      <c r="BI160" s="144">
        <f>IF(N160="nulová",J160,0)</f>
        <v>0</v>
      </c>
      <c r="BJ160" s="15" t="s">
        <v>95</v>
      </c>
      <c r="BK160" s="144">
        <f>ROUND(I160*H160,2)</f>
        <v>0</v>
      </c>
      <c r="BL160" s="15" t="s">
        <v>304</v>
      </c>
      <c r="BM160" s="143" t="s">
        <v>497</v>
      </c>
    </row>
    <row r="161" spans="2:65" s="1" customFormat="1" ht="29.25" customHeight="1">
      <c r="B161" s="30"/>
      <c r="D161" s="145" t="s">
        <v>150</v>
      </c>
      <c r="F161" s="146" t="s">
        <v>498</v>
      </c>
      <c r="I161" s="147"/>
      <c r="L161" s="30"/>
      <c r="M161" s="148"/>
      <c r="T161" s="54"/>
      <c r="AT161" s="15" t="s">
        <v>150</v>
      </c>
      <c r="AU161" s="15" t="s">
        <v>97</v>
      </c>
    </row>
    <row r="162" spans="2:65" s="1" customFormat="1" ht="19.5" customHeight="1">
      <c r="B162" s="30"/>
      <c r="D162" s="145" t="s">
        <v>155</v>
      </c>
      <c r="F162" s="149" t="s">
        <v>499</v>
      </c>
      <c r="I162" s="147"/>
      <c r="L162" s="30"/>
      <c r="M162" s="148"/>
      <c r="T162" s="54"/>
      <c r="AT162" s="15" t="s">
        <v>155</v>
      </c>
      <c r="AU162" s="15" t="s">
        <v>97</v>
      </c>
    </row>
    <row r="163" spans="2:65" s="12" customFormat="1" ht="22.5" customHeight="1">
      <c r="B163" s="153"/>
      <c r="D163" s="145" t="s">
        <v>227</v>
      </c>
      <c r="E163" s="159"/>
      <c r="F163" s="154" t="s">
        <v>500</v>
      </c>
      <c r="H163" s="155">
        <v>610</v>
      </c>
      <c r="I163" s="156"/>
      <c r="L163" s="153"/>
      <c r="M163" s="157"/>
      <c r="T163" s="158"/>
      <c r="AT163" s="159" t="s">
        <v>227</v>
      </c>
      <c r="AU163" s="159" t="s">
        <v>97</v>
      </c>
      <c r="AV163" s="12" t="s">
        <v>97</v>
      </c>
      <c r="AW163" s="12" t="s">
        <v>45</v>
      </c>
      <c r="AX163" s="12" t="s">
        <v>88</v>
      </c>
      <c r="AY163" s="159" t="s">
        <v>141</v>
      </c>
    </row>
    <row r="164" spans="2:65" s="12" customFormat="1">
      <c r="B164" s="153"/>
      <c r="D164" s="145" t="s">
        <v>227</v>
      </c>
      <c r="E164" s="159"/>
      <c r="F164" s="154" t="s">
        <v>501</v>
      </c>
      <c r="H164" s="155">
        <v>430</v>
      </c>
      <c r="I164" s="156"/>
      <c r="L164" s="153"/>
      <c r="M164" s="157"/>
      <c r="T164" s="158"/>
      <c r="AT164" s="159" t="s">
        <v>227</v>
      </c>
      <c r="AU164" s="159" t="s">
        <v>97</v>
      </c>
      <c r="AV164" s="12" t="s">
        <v>97</v>
      </c>
      <c r="AW164" s="12" t="s">
        <v>45</v>
      </c>
      <c r="AX164" s="12" t="s">
        <v>88</v>
      </c>
      <c r="AY164" s="159" t="s">
        <v>141</v>
      </c>
    </row>
    <row r="165" spans="2:65" s="13" customFormat="1">
      <c r="B165" s="160"/>
      <c r="D165" s="145" t="s">
        <v>227</v>
      </c>
      <c r="E165" s="161"/>
      <c r="F165" s="162" t="s">
        <v>455</v>
      </c>
      <c r="H165" s="163">
        <v>1040</v>
      </c>
      <c r="I165" s="164"/>
      <c r="L165" s="160"/>
      <c r="M165" s="165"/>
      <c r="T165" s="166"/>
      <c r="AT165" s="161" t="s">
        <v>227</v>
      </c>
      <c r="AU165" s="161" t="s">
        <v>97</v>
      </c>
      <c r="AV165" s="13" t="s">
        <v>165</v>
      </c>
      <c r="AW165" s="13" t="s">
        <v>45</v>
      </c>
      <c r="AX165" s="13" t="s">
        <v>95</v>
      </c>
      <c r="AY165" s="161" t="s">
        <v>141</v>
      </c>
    </row>
    <row r="166" spans="2:65" s="1" customFormat="1" ht="21.75" customHeight="1">
      <c r="B166" s="30"/>
      <c r="C166" s="131" t="s">
        <v>190</v>
      </c>
      <c r="D166" s="131" t="s">
        <v>144</v>
      </c>
      <c r="E166" s="132" t="s">
        <v>502</v>
      </c>
      <c r="F166" s="133" t="s">
        <v>294</v>
      </c>
      <c r="G166" s="134" t="s">
        <v>275</v>
      </c>
      <c r="H166" s="135">
        <v>75</v>
      </c>
      <c r="I166" s="136"/>
      <c r="J166" s="137">
        <f>ROUND(I166*H166,2)</f>
        <v>0</v>
      </c>
      <c r="K166" s="138"/>
      <c r="L166" s="30"/>
      <c r="M166" s="139"/>
      <c r="N166" s="140" t="s">
        <v>53</v>
      </c>
      <c r="P166" s="141">
        <f>O166*H166</f>
        <v>0</v>
      </c>
      <c r="Q166" s="141">
        <v>4.0299999999999997E-3</v>
      </c>
      <c r="R166" s="141">
        <f>Q166*H166</f>
        <v>0.30224999999999996</v>
      </c>
      <c r="S166" s="141">
        <v>0</v>
      </c>
      <c r="T166" s="142">
        <f>S166*H166</f>
        <v>0</v>
      </c>
      <c r="AR166" s="143" t="s">
        <v>304</v>
      </c>
      <c r="AT166" s="143" t="s">
        <v>144</v>
      </c>
      <c r="AU166" s="143" t="s">
        <v>97</v>
      </c>
      <c r="AY166" s="15" t="s">
        <v>141</v>
      </c>
      <c r="BE166" s="144">
        <f>IF(N166="základní",J166,0)</f>
        <v>0</v>
      </c>
      <c r="BF166" s="144">
        <f>IF(N166="snížená",J166,0)</f>
        <v>0</v>
      </c>
      <c r="BG166" s="144">
        <f>IF(N166="zákl. přenesená",J166,0)</f>
        <v>0</v>
      </c>
      <c r="BH166" s="144">
        <f>IF(N166="sníž. přenesená",J166,0)</f>
        <v>0</v>
      </c>
      <c r="BI166" s="144">
        <f>IF(N166="nulová",J166,0)</f>
        <v>0</v>
      </c>
      <c r="BJ166" s="15" t="s">
        <v>95</v>
      </c>
      <c r="BK166" s="144">
        <f>ROUND(I166*H166,2)</f>
        <v>0</v>
      </c>
      <c r="BL166" s="15" t="s">
        <v>304</v>
      </c>
      <c r="BM166" s="143" t="s">
        <v>503</v>
      </c>
    </row>
    <row r="167" spans="2:65" s="1" customFormat="1" ht="19.5" customHeight="1">
      <c r="B167" s="30"/>
      <c r="D167" s="145" t="s">
        <v>150</v>
      </c>
      <c r="F167" s="146" t="s">
        <v>504</v>
      </c>
      <c r="I167" s="147"/>
      <c r="L167" s="30"/>
      <c r="M167" s="148"/>
      <c r="T167" s="54"/>
      <c r="AT167" s="15" t="s">
        <v>150</v>
      </c>
      <c r="AU167" s="15" t="s">
        <v>97</v>
      </c>
    </row>
    <row r="168" spans="2:65" s="1" customFormat="1" ht="19.5" customHeight="1">
      <c r="B168" s="30"/>
      <c r="D168" s="145" t="s">
        <v>155</v>
      </c>
      <c r="F168" s="149" t="s">
        <v>505</v>
      </c>
      <c r="I168" s="147"/>
      <c r="L168" s="30"/>
      <c r="M168" s="148"/>
      <c r="T168" s="54"/>
      <c r="AT168" s="15" t="s">
        <v>155</v>
      </c>
      <c r="AU168" s="15" t="s">
        <v>97</v>
      </c>
    </row>
    <row r="169" spans="2:65" s="12" customFormat="1">
      <c r="B169" s="153"/>
      <c r="D169" s="145" t="s">
        <v>227</v>
      </c>
      <c r="E169" s="159"/>
      <c r="F169" s="154" t="s">
        <v>506</v>
      </c>
      <c r="H169" s="155">
        <v>75</v>
      </c>
      <c r="I169" s="156"/>
      <c r="L169" s="153"/>
      <c r="M169" s="157"/>
      <c r="T169" s="158"/>
      <c r="AT169" s="159" t="s">
        <v>227</v>
      </c>
      <c r="AU169" s="159" t="s">
        <v>97</v>
      </c>
      <c r="AV169" s="12" t="s">
        <v>97</v>
      </c>
      <c r="AW169" s="12" t="s">
        <v>45</v>
      </c>
      <c r="AX169" s="12" t="s">
        <v>95</v>
      </c>
      <c r="AY169" s="159" t="s">
        <v>141</v>
      </c>
    </row>
    <row r="170" spans="2:65" s="1" customFormat="1" ht="44.25" customHeight="1">
      <c r="B170" s="30"/>
      <c r="C170" s="131" t="s">
        <v>197</v>
      </c>
      <c r="D170" s="131" t="s">
        <v>144</v>
      </c>
      <c r="E170" s="132" t="s">
        <v>507</v>
      </c>
      <c r="F170" s="133" t="s">
        <v>508</v>
      </c>
      <c r="G170" s="134" t="s">
        <v>275</v>
      </c>
      <c r="H170" s="135">
        <v>272</v>
      </c>
      <c r="I170" s="136"/>
      <c r="J170" s="137">
        <f>ROUND(I170*H170,2)</f>
        <v>0</v>
      </c>
      <c r="K170" s="138"/>
      <c r="L170" s="30"/>
      <c r="M170" s="139"/>
      <c r="N170" s="140" t="s">
        <v>53</v>
      </c>
      <c r="P170" s="141">
        <f>O170*H170</f>
        <v>0</v>
      </c>
      <c r="Q170" s="141">
        <v>6.0000000000000001E-3</v>
      </c>
      <c r="R170" s="141">
        <f>Q170*H170</f>
        <v>1.6320000000000001</v>
      </c>
      <c r="S170" s="141">
        <v>0</v>
      </c>
      <c r="T170" s="142">
        <f>S170*H170</f>
        <v>0</v>
      </c>
      <c r="AR170" s="143" t="s">
        <v>304</v>
      </c>
      <c r="AT170" s="143" t="s">
        <v>144</v>
      </c>
      <c r="AU170" s="143" t="s">
        <v>97</v>
      </c>
      <c r="AY170" s="15" t="s">
        <v>141</v>
      </c>
      <c r="BE170" s="144">
        <f>IF(N170="základní",J170,0)</f>
        <v>0</v>
      </c>
      <c r="BF170" s="144">
        <f>IF(N170="snížená",J170,0)</f>
        <v>0</v>
      </c>
      <c r="BG170" s="144">
        <f>IF(N170="zákl. přenesená",J170,0)</f>
        <v>0</v>
      </c>
      <c r="BH170" s="144">
        <f>IF(N170="sníž. přenesená",J170,0)</f>
        <v>0</v>
      </c>
      <c r="BI170" s="144">
        <f>IF(N170="nulová",J170,0)</f>
        <v>0</v>
      </c>
      <c r="BJ170" s="15" t="s">
        <v>95</v>
      </c>
      <c r="BK170" s="144">
        <f>ROUND(I170*H170,2)</f>
        <v>0</v>
      </c>
      <c r="BL170" s="15" t="s">
        <v>304</v>
      </c>
      <c r="BM170" s="143" t="s">
        <v>509</v>
      </c>
    </row>
    <row r="171" spans="2:65" s="1" customFormat="1" ht="39" customHeight="1">
      <c r="B171" s="30"/>
      <c r="D171" s="145" t="s">
        <v>150</v>
      </c>
      <c r="F171" s="146" t="s">
        <v>510</v>
      </c>
      <c r="I171" s="147"/>
      <c r="L171" s="30"/>
      <c r="M171" s="148"/>
      <c r="T171" s="54"/>
      <c r="AT171" s="15" t="s">
        <v>150</v>
      </c>
      <c r="AU171" s="15" t="s">
        <v>97</v>
      </c>
    </row>
    <row r="172" spans="2:65" s="1" customFormat="1" ht="48.75" customHeight="1">
      <c r="B172" s="30"/>
      <c r="D172" s="145" t="s">
        <v>155</v>
      </c>
      <c r="F172" s="149" t="s">
        <v>511</v>
      </c>
      <c r="I172" s="147"/>
      <c r="L172" s="30"/>
      <c r="M172" s="148"/>
      <c r="T172" s="54"/>
      <c r="AT172" s="15" t="s">
        <v>155</v>
      </c>
      <c r="AU172" s="15" t="s">
        <v>97</v>
      </c>
    </row>
    <row r="173" spans="2:65" s="12" customFormat="1">
      <c r="B173" s="153"/>
      <c r="D173" s="145" t="s">
        <v>227</v>
      </c>
      <c r="E173" s="159"/>
      <c r="F173" s="154" t="s">
        <v>512</v>
      </c>
      <c r="H173" s="155">
        <v>272</v>
      </c>
      <c r="I173" s="156"/>
      <c r="L173" s="153"/>
      <c r="M173" s="157"/>
      <c r="T173" s="158"/>
      <c r="AT173" s="159" t="s">
        <v>227</v>
      </c>
      <c r="AU173" s="159" t="s">
        <v>97</v>
      </c>
      <c r="AV173" s="12" t="s">
        <v>97</v>
      </c>
      <c r="AW173" s="12" t="s">
        <v>45</v>
      </c>
      <c r="AX173" s="12" t="s">
        <v>95</v>
      </c>
      <c r="AY173" s="159" t="s">
        <v>141</v>
      </c>
    </row>
    <row r="174" spans="2:65" s="1" customFormat="1" ht="24.2" customHeight="1">
      <c r="B174" s="30"/>
      <c r="C174" s="131" t="s">
        <v>203</v>
      </c>
      <c r="D174" s="131" t="s">
        <v>144</v>
      </c>
      <c r="E174" s="132" t="s">
        <v>513</v>
      </c>
      <c r="F174" s="133" t="s">
        <v>514</v>
      </c>
      <c r="G174" s="134" t="s">
        <v>275</v>
      </c>
      <c r="H174" s="135">
        <v>792</v>
      </c>
      <c r="I174" s="136"/>
      <c r="J174" s="137">
        <f>ROUND(I174*H174,2)</f>
        <v>0</v>
      </c>
      <c r="K174" s="138"/>
      <c r="L174" s="30"/>
      <c r="M174" s="139"/>
      <c r="N174" s="140" t="s">
        <v>53</v>
      </c>
      <c r="P174" s="141">
        <f>O174*H174</f>
        <v>0</v>
      </c>
      <c r="Q174" s="141">
        <v>0</v>
      </c>
      <c r="R174" s="141">
        <f>Q174*H174</f>
        <v>0</v>
      </c>
      <c r="S174" s="141">
        <v>0</v>
      </c>
      <c r="T174" s="142">
        <f>S174*H174</f>
        <v>0</v>
      </c>
      <c r="AR174" s="143" t="s">
        <v>304</v>
      </c>
      <c r="AT174" s="143" t="s">
        <v>144</v>
      </c>
      <c r="AU174" s="143" t="s">
        <v>97</v>
      </c>
      <c r="AY174" s="15" t="s">
        <v>141</v>
      </c>
      <c r="BE174" s="144">
        <f>IF(N174="základní",J174,0)</f>
        <v>0</v>
      </c>
      <c r="BF174" s="144">
        <f>IF(N174="snížená",J174,0)</f>
        <v>0</v>
      </c>
      <c r="BG174" s="144">
        <f>IF(N174="zákl. přenesená",J174,0)</f>
        <v>0</v>
      </c>
      <c r="BH174" s="144">
        <f>IF(N174="sníž. přenesená",J174,0)</f>
        <v>0</v>
      </c>
      <c r="BI174" s="144">
        <f>IF(N174="nulová",J174,0)</f>
        <v>0</v>
      </c>
      <c r="BJ174" s="15" t="s">
        <v>95</v>
      </c>
      <c r="BK174" s="144">
        <f>ROUND(I174*H174,2)</f>
        <v>0</v>
      </c>
      <c r="BL174" s="15" t="s">
        <v>304</v>
      </c>
      <c r="BM174" s="143" t="s">
        <v>515</v>
      </c>
    </row>
    <row r="175" spans="2:65" s="1" customFormat="1" ht="39" customHeight="1">
      <c r="B175" s="30"/>
      <c r="D175" s="145" t="s">
        <v>150</v>
      </c>
      <c r="F175" s="146" t="s">
        <v>516</v>
      </c>
      <c r="I175" s="147"/>
      <c r="L175" s="30"/>
      <c r="M175" s="148"/>
      <c r="T175" s="54"/>
      <c r="AT175" s="15" t="s">
        <v>150</v>
      </c>
      <c r="AU175" s="15" t="s">
        <v>97</v>
      </c>
    </row>
    <row r="176" spans="2:65" s="1" customFormat="1" ht="39" customHeight="1">
      <c r="B176" s="30"/>
      <c r="D176" s="145" t="s">
        <v>155</v>
      </c>
      <c r="F176" s="149" t="s">
        <v>517</v>
      </c>
      <c r="I176" s="147"/>
      <c r="L176" s="30"/>
      <c r="M176" s="148"/>
      <c r="T176" s="54"/>
      <c r="AT176" s="15" t="s">
        <v>155</v>
      </c>
      <c r="AU176" s="15" t="s">
        <v>97</v>
      </c>
    </row>
    <row r="177" spans="2:65" s="12" customFormat="1">
      <c r="B177" s="153"/>
      <c r="D177" s="145" t="s">
        <v>227</v>
      </c>
      <c r="E177" s="159"/>
      <c r="F177" s="154" t="s">
        <v>518</v>
      </c>
      <c r="H177" s="155">
        <v>430</v>
      </c>
      <c r="I177" s="156"/>
      <c r="L177" s="153"/>
      <c r="M177" s="157"/>
      <c r="T177" s="158"/>
      <c r="AT177" s="159" t="s">
        <v>227</v>
      </c>
      <c r="AU177" s="159" t="s">
        <v>97</v>
      </c>
      <c r="AV177" s="12" t="s">
        <v>97</v>
      </c>
      <c r="AW177" s="12" t="s">
        <v>45</v>
      </c>
      <c r="AX177" s="12" t="s">
        <v>88</v>
      </c>
      <c r="AY177" s="159" t="s">
        <v>141</v>
      </c>
    </row>
    <row r="178" spans="2:65" s="12" customFormat="1">
      <c r="B178" s="153"/>
      <c r="D178" s="145" t="s">
        <v>227</v>
      </c>
      <c r="E178" s="159"/>
      <c r="F178" s="154" t="s">
        <v>519</v>
      </c>
      <c r="H178" s="155">
        <v>272</v>
      </c>
      <c r="I178" s="156"/>
      <c r="L178" s="153"/>
      <c r="M178" s="157"/>
      <c r="T178" s="158"/>
      <c r="AT178" s="159" t="s">
        <v>227</v>
      </c>
      <c r="AU178" s="159" t="s">
        <v>97</v>
      </c>
      <c r="AV178" s="12" t="s">
        <v>97</v>
      </c>
      <c r="AW178" s="12" t="s">
        <v>45</v>
      </c>
      <c r="AX178" s="12" t="s">
        <v>88</v>
      </c>
      <c r="AY178" s="159" t="s">
        <v>141</v>
      </c>
    </row>
    <row r="179" spans="2:65" s="12" customFormat="1">
      <c r="B179" s="153"/>
      <c r="D179" s="145" t="s">
        <v>227</v>
      </c>
      <c r="E179" s="159"/>
      <c r="F179" s="154" t="s">
        <v>520</v>
      </c>
      <c r="H179" s="155">
        <v>75</v>
      </c>
      <c r="I179" s="156"/>
      <c r="L179" s="153"/>
      <c r="M179" s="157"/>
      <c r="T179" s="158"/>
      <c r="AT179" s="159" t="s">
        <v>227</v>
      </c>
      <c r="AU179" s="159" t="s">
        <v>97</v>
      </c>
      <c r="AV179" s="12" t="s">
        <v>97</v>
      </c>
      <c r="AW179" s="12" t="s">
        <v>45</v>
      </c>
      <c r="AX179" s="12" t="s">
        <v>88</v>
      </c>
      <c r="AY179" s="159" t="s">
        <v>141</v>
      </c>
    </row>
    <row r="180" spans="2:65" s="12" customFormat="1">
      <c r="B180" s="153"/>
      <c r="D180" s="145" t="s">
        <v>227</v>
      </c>
      <c r="E180" s="159"/>
      <c r="F180" s="154" t="s">
        <v>521</v>
      </c>
      <c r="H180" s="155">
        <v>15</v>
      </c>
      <c r="I180" s="156"/>
      <c r="L180" s="153"/>
      <c r="M180" s="157"/>
      <c r="T180" s="158"/>
      <c r="AT180" s="159" t="s">
        <v>227</v>
      </c>
      <c r="AU180" s="159" t="s">
        <v>97</v>
      </c>
      <c r="AV180" s="12" t="s">
        <v>97</v>
      </c>
      <c r="AW180" s="12" t="s">
        <v>45</v>
      </c>
      <c r="AX180" s="12" t="s">
        <v>88</v>
      </c>
      <c r="AY180" s="159" t="s">
        <v>141</v>
      </c>
    </row>
    <row r="181" spans="2:65" s="13" customFormat="1">
      <c r="B181" s="160"/>
      <c r="D181" s="145" t="s">
        <v>227</v>
      </c>
      <c r="E181" s="161"/>
      <c r="F181" s="162" t="s">
        <v>455</v>
      </c>
      <c r="H181" s="163">
        <v>792</v>
      </c>
      <c r="I181" s="164"/>
      <c r="L181" s="160"/>
      <c r="M181" s="165"/>
      <c r="T181" s="166"/>
      <c r="AT181" s="161" t="s">
        <v>227</v>
      </c>
      <c r="AU181" s="161" t="s">
        <v>97</v>
      </c>
      <c r="AV181" s="13" t="s">
        <v>165</v>
      </c>
      <c r="AW181" s="13" t="s">
        <v>45</v>
      </c>
      <c r="AX181" s="13" t="s">
        <v>95</v>
      </c>
      <c r="AY181" s="161" t="s">
        <v>141</v>
      </c>
    </row>
    <row r="182" spans="2:65" s="1" customFormat="1" ht="16.5" customHeight="1">
      <c r="B182" s="30"/>
      <c r="C182" s="131" t="s">
        <v>211</v>
      </c>
      <c r="D182" s="131" t="s">
        <v>144</v>
      </c>
      <c r="E182" s="132" t="s">
        <v>522</v>
      </c>
      <c r="F182" s="133" t="s">
        <v>523</v>
      </c>
      <c r="G182" s="134" t="s">
        <v>7</v>
      </c>
      <c r="H182" s="135">
        <v>34.173999999999999</v>
      </c>
      <c r="I182" s="136"/>
      <c r="J182" s="137">
        <f>ROUND(I182*H182,2)</f>
        <v>0</v>
      </c>
      <c r="K182" s="138"/>
      <c r="L182" s="30"/>
      <c r="M182" s="139"/>
      <c r="N182" s="140" t="s">
        <v>53</v>
      </c>
      <c r="P182" s="141">
        <f>O182*H182</f>
        <v>0</v>
      </c>
      <c r="Q182" s="141">
        <v>0</v>
      </c>
      <c r="R182" s="141">
        <f>Q182*H182</f>
        <v>0</v>
      </c>
      <c r="S182" s="141">
        <v>0</v>
      </c>
      <c r="T182" s="142">
        <f>S182*H182</f>
        <v>0</v>
      </c>
      <c r="AR182" s="143" t="s">
        <v>304</v>
      </c>
      <c r="AT182" s="143" t="s">
        <v>144</v>
      </c>
      <c r="AU182" s="143" t="s">
        <v>97</v>
      </c>
      <c r="AY182" s="15" t="s">
        <v>141</v>
      </c>
      <c r="BE182" s="144">
        <f>IF(N182="základní",J182,0)</f>
        <v>0</v>
      </c>
      <c r="BF182" s="144">
        <f>IF(N182="snížená",J182,0)</f>
        <v>0</v>
      </c>
      <c r="BG182" s="144">
        <f>IF(N182="zákl. přenesená",J182,0)</f>
        <v>0</v>
      </c>
      <c r="BH182" s="144">
        <f>IF(N182="sníž. přenesená",J182,0)</f>
        <v>0</v>
      </c>
      <c r="BI182" s="144">
        <f>IF(N182="nulová",J182,0)</f>
        <v>0</v>
      </c>
      <c r="BJ182" s="15" t="s">
        <v>95</v>
      </c>
      <c r="BK182" s="144">
        <f>ROUND(I182*H182,2)</f>
        <v>0</v>
      </c>
      <c r="BL182" s="15" t="s">
        <v>304</v>
      </c>
      <c r="BM182" s="143" t="s">
        <v>524</v>
      </c>
    </row>
    <row r="183" spans="2:65" s="1" customFormat="1">
      <c r="B183" s="30"/>
      <c r="D183" s="145" t="s">
        <v>150</v>
      </c>
      <c r="F183" s="146" t="s">
        <v>523</v>
      </c>
      <c r="I183" s="147"/>
      <c r="L183" s="30"/>
      <c r="M183" s="150"/>
      <c r="N183" s="151"/>
      <c r="O183" s="151"/>
      <c r="P183" s="151"/>
      <c r="Q183" s="151"/>
      <c r="R183" s="151"/>
      <c r="S183" s="151"/>
      <c r="T183" s="152"/>
      <c r="AT183" s="15" t="s">
        <v>150</v>
      </c>
      <c r="AU183" s="15" t="s">
        <v>97</v>
      </c>
    </row>
    <row r="184" spans="2:65" s="1" customFormat="1" ht="6.95" customHeight="1">
      <c r="B184" s="42"/>
      <c r="C184" s="43"/>
      <c r="D184" s="43"/>
      <c r="E184" s="43"/>
      <c r="F184" s="43"/>
      <c r="G184" s="43"/>
      <c r="H184" s="43"/>
      <c r="I184" s="43"/>
      <c r="J184" s="43"/>
      <c r="K184" s="43"/>
      <c r="L184" s="30"/>
    </row>
  </sheetData>
  <autoFilter ref="C121:K183" xr:uid="{00000000-0009-0000-0000-000005000000}"/>
  <mergeCells count="9">
    <mergeCell ref="E18:H18"/>
    <mergeCell ref="E9:H9"/>
    <mergeCell ref="E114:H114"/>
    <mergeCell ref="L2:V2"/>
    <mergeCell ref="E85:H85"/>
    <mergeCell ref="E7:H7"/>
    <mergeCell ref="E87:H87"/>
    <mergeCell ref="E112:H112"/>
    <mergeCell ref="E27:H27"/>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78"/>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2" spans="2:46" ht="36.950000000000003" customHeight="1">
      <c r="L2" s="210"/>
      <c r="M2" s="210"/>
      <c r="N2" s="210"/>
      <c r="O2" s="210"/>
      <c r="P2" s="210"/>
      <c r="Q2" s="210"/>
      <c r="R2" s="210"/>
      <c r="S2" s="210"/>
      <c r="T2" s="210"/>
      <c r="U2" s="210"/>
      <c r="V2" s="210"/>
      <c r="AT2" s="15" t="s">
        <v>111</v>
      </c>
    </row>
    <row r="3" spans="2:46" ht="6.95" hidden="1" customHeight="1">
      <c r="B3" s="16"/>
      <c r="C3" s="17"/>
      <c r="D3" s="17"/>
      <c r="E3" s="17"/>
      <c r="F3" s="17"/>
      <c r="G3" s="17"/>
      <c r="H3" s="17"/>
      <c r="I3" s="17"/>
      <c r="J3" s="17"/>
      <c r="K3" s="17"/>
      <c r="L3" s="18"/>
      <c r="AT3" s="15" t="s">
        <v>97</v>
      </c>
    </row>
    <row r="4" spans="2:46" ht="24.95" hidden="1" customHeight="1">
      <c r="B4" s="18"/>
      <c r="D4" s="19" t="s">
        <v>112</v>
      </c>
      <c r="L4" s="18"/>
      <c r="M4" s="86" t="s">
        <v>21</v>
      </c>
      <c r="AT4" s="15" t="s">
        <v>15</v>
      </c>
    </row>
    <row r="5" spans="2:46" ht="6.95" hidden="1" customHeight="1">
      <c r="B5" s="18"/>
      <c r="L5" s="18"/>
    </row>
    <row r="6" spans="2:46" ht="12" hidden="1" customHeight="1">
      <c r="B6" s="18"/>
      <c r="D6" s="25" t="s">
        <v>27</v>
      </c>
      <c r="L6" s="18"/>
    </row>
    <row r="7" spans="2:46" ht="16.5" hidden="1" customHeight="1">
      <c r="B7" s="18"/>
      <c r="E7" s="246" t="str">
        <f>'Rekapitulace stavby'!K6</f>
        <v>VD Klecany - oprava technologie levého jezového pole</v>
      </c>
      <c r="F7" s="210"/>
      <c r="G7" s="210"/>
      <c r="H7" s="210"/>
      <c r="L7" s="18"/>
    </row>
    <row r="8" spans="2:46" s="1" customFormat="1" ht="12" hidden="1" customHeight="1">
      <c r="B8" s="30"/>
      <c r="D8" s="25" t="s">
        <v>113</v>
      </c>
      <c r="L8" s="30"/>
    </row>
    <row r="9" spans="2:46" s="1" customFormat="1" ht="16.5" hidden="1" customHeight="1">
      <c r="B9" s="30"/>
      <c r="E9" s="221" t="s">
        <v>525</v>
      </c>
      <c r="F9" s="219"/>
      <c r="G9" s="219"/>
      <c r="H9" s="219"/>
      <c r="L9" s="30"/>
    </row>
    <row r="10" spans="2:46" s="1" customFormat="1" hidden="1">
      <c r="B10" s="30"/>
      <c r="L10" s="30"/>
    </row>
    <row r="11" spans="2:46" s="1" customFormat="1" ht="12" hidden="1" customHeight="1">
      <c r="B11" s="30"/>
      <c r="D11" s="25" t="s">
        <v>29</v>
      </c>
      <c r="F11" s="23"/>
      <c r="I11" s="25" t="s">
        <v>30</v>
      </c>
      <c r="J11" s="23"/>
      <c r="L11" s="30"/>
    </row>
    <row r="12" spans="2:46" s="1" customFormat="1" ht="12" hidden="1" customHeight="1">
      <c r="B12" s="30"/>
      <c r="D12" s="25" t="s">
        <v>31</v>
      </c>
      <c r="F12" s="23" t="s">
        <v>32</v>
      </c>
      <c r="I12" s="25" t="s">
        <v>33</v>
      </c>
      <c r="J12" s="50" t="str">
        <f>'Rekapitulace stavby'!AN8</f>
        <v>30. 6. 2025</v>
      </c>
      <c r="L12" s="30"/>
    </row>
    <row r="13" spans="2:46" s="1" customFormat="1" ht="10.9" hidden="1" customHeight="1">
      <c r="B13" s="30"/>
      <c r="L13" s="30"/>
    </row>
    <row r="14" spans="2:46" s="1" customFormat="1" ht="12" hidden="1" customHeight="1">
      <c r="B14" s="30"/>
      <c r="D14" s="25" t="s">
        <v>35</v>
      </c>
      <c r="I14" s="25" t="s">
        <v>36</v>
      </c>
      <c r="J14" s="23" t="s">
        <v>37</v>
      </c>
      <c r="L14" s="30"/>
    </row>
    <row r="15" spans="2:46" s="1" customFormat="1" ht="18" hidden="1" customHeight="1">
      <c r="B15" s="30"/>
      <c r="E15" s="23" t="s">
        <v>38</v>
      </c>
      <c r="I15" s="25" t="s">
        <v>39</v>
      </c>
      <c r="J15" s="23"/>
      <c r="L15" s="30"/>
    </row>
    <row r="16" spans="2:46" s="1" customFormat="1" ht="6.95" hidden="1" customHeight="1">
      <c r="B16" s="30"/>
      <c r="L16" s="30"/>
    </row>
    <row r="17" spans="2:12" s="1" customFormat="1" ht="12" hidden="1" customHeight="1">
      <c r="B17" s="30"/>
      <c r="D17" s="25" t="s">
        <v>40</v>
      </c>
      <c r="I17" s="25" t="s">
        <v>36</v>
      </c>
      <c r="J17" s="26" t="str">
        <f>'Rekapitulace stavby'!AN13</f>
        <v>Vyplň údaj</v>
      </c>
      <c r="L17" s="30"/>
    </row>
    <row r="18" spans="2:12" s="1" customFormat="1" ht="18" hidden="1" customHeight="1">
      <c r="B18" s="30"/>
      <c r="E18" s="245" t="str">
        <f>'Rekapitulace stavby'!E14</f>
        <v>Vyplň údaj</v>
      </c>
      <c r="F18" s="233"/>
      <c r="G18" s="233"/>
      <c r="H18" s="233"/>
      <c r="I18" s="25" t="s">
        <v>39</v>
      </c>
      <c r="J18" s="26" t="str">
        <f>'Rekapitulace stavby'!AN14</f>
        <v>Vyplň údaj</v>
      </c>
      <c r="L18" s="30"/>
    </row>
    <row r="19" spans="2:12" s="1" customFormat="1" ht="6.95" hidden="1" customHeight="1">
      <c r="B19" s="30"/>
      <c r="L19" s="30"/>
    </row>
    <row r="20" spans="2:12" s="1" customFormat="1" ht="12" hidden="1" customHeight="1">
      <c r="B20" s="30"/>
      <c r="D20" s="25" t="s">
        <v>42</v>
      </c>
      <c r="I20" s="25" t="s">
        <v>36</v>
      </c>
      <c r="J20" s="23" t="s">
        <v>43</v>
      </c>
      <c r="L20" s="30"/>
    </row>
    <row r="21" spans="2:12" s="1" customFormat="1" ht="18" hidden="1" customHeight="1">
      <c r="B21" s="30"/>
      <c r="E21" s="23" t="s">
        <v>44</v>
      </c>
      <c r="I21" s="25" t="s">
        <v>39</v>
      </c>
      <c r="J21" s="23"/>
      <c r="L21" s="30"/>
    </row>
    <row r="22" spans="2:12" s="1" customFormat="1" ht="6.95" hidden="1" customHeight="1">
      <c r="B22" s="30"/>
      <c r="L22" s="30"/>
    </row>
    <row r="23" spans="2:12" s="1" customFormat="1" ht="12" hidden="1" customHeight="1">
      <c r="B23" s="30"/>
      <c r="D23" s="25" t="s">
        <v>46</v>
      </c>
      <c r="I23" s="25" t="s">
        <v>36</v>
      </c>
      <c r="J23" s="23" t="s">
        <v>43</v>
      </c>
      <c r="L23" s="30"/>
    </row>
    <row r="24" spans="2:12" s="1" customFormat="1" ht="18" hidden="1" customHeight="1">
      <c r="B24" s="30"/>
      <c r="E24" s="23" t="s">
        <v>44</v>
      </c>
      <c r="I24" s="25" t="s">
        <v>39</v>
      </c>
      <c r="J24" s="23"/>
      <c r="L24" s="30"/>
    </row>
    <row r="25" spans="2:12" s="1" customFormat="1" ht="6.95" hidden="1" customHeight="1">
      <c r="B25" s="30"/>
      <c r="L25" s="30"/>
    </row>
    <row r="26" spans="2:12" s="1" customFormat="1" ht="12" hidden="1" customHeight="1">
      <c r="B26" s="30"/>
      <c r="D26" s="25" t="s">
        <v>47</v>
      </c>
      <c r="L26" s="30"/>
    </row>
    <row r="27" spans="2:12" s="7" customFormat="1" ht="16.5" hidden="1" customHeight="1">
      <c r="B27" s="87"/>
      <c r="E27" s="242"/>
      <c r="F27" s="247"/>
      <c r="G27" s="247"/>
      <c r="H27" s="247"/>
      <c r="L27" s="87"/>
    </row>
    <row r="28" spans="2:12" s="1" customFormat="1" ht="6.95" hidden="1" customHeight="1">
      <c r="B28" s="30"/>
      <c r="L28" s="30"/>
    </row>
    <row r="29" spans="2:12" s="1" customFormat="1" ht="6.95" hidden="1" customHeight="1">
      <c r="B29" s="30"/>
      <c r="D29" s="51"/>
      <c r="E29" s="51"/>
      <c r="F29" s="51"/>
      <c r="G29" s="51"/>
      <c r="H29" s="51"/>
      <c r="I29" s="51"/>
      <c r="J29" s="51"/>
      <c r="K29" s="51"/>
      <c r="L29" s="30"/>
    </row>
    <row r="30" spans="2:12" s="1" customFormat="1" ht="25.35" hidden="1" customHeight="1">
      <c r="B30" s="30"/>
      <c r="D30" s="88" t="s">
        <v>48</v>
      </c>
      <c r="J30" s="64">
        <f>ROUND(J125, 2)</f>
        <v>0</v>
      </c>
      <c r="L30" s="30"/>
    </row>
    <row r="31" spans="2:12" s="1" customFormat="1" ht="6.95" hidden="1" customHeight="1">
      <c r="B31" s="30"/>
      <c r="D31" s="51"/>
      <c r="E31" s="51"/>
      <c r="F31" s="51"/>
      <c r="G31" s="51"/>
      <c r="H31" s="51"/>
      <c r="I31" s="51"/>
      <c r="J31" s="51"/>
      <c r="K31" s="51"/>
      <c r="L31" s="30"/>
    </row>
    <row r="32" spans="2:12" s="1" customFormat="1" ht="14.45" hidden="1" customHeight="1">
      <c r="B32" s="30"/>
      <c r="F32" s="33" t="s">
        <v>50</v>
      </c>
      <c r="I32" s="33" t="s">
        <v>49</v>
      </c>
      <c r="J32" s="33" t="s">
        <v>51</v>
      </c>
      <c r="L32" s="30"/>
    </row>
    <row r="33" spans="2:12" s="1" customFormat="1" ht="14.45" hidden="1" customHeight="1">
      <c r="B33" s="30"/>
      <c r="D33" s="53" t="s">
        <v>52</v>
      </c>
      <c r="E33" s="25" t="s">
        <v>53</v>
      </c>
      <c r="F33" s="89">
        <f>ROUND((SUM(BE125:BE177)),  2)</f>
        <v>0</v>
      </c>
      <c r="I33" s="90">
        <v>0.21</v>
      </c>
      <c r="J33" s="89">
        <f>ROUND(((SUM(BE125:BE177))*I33),  2)</f>
        <v>0</v>
      </c>
      <c r="L33" s="30"/>
    </row>
    <row r="34" spans="2:12" s="1" customFormat="1" ht="14.45" hidden="1" customHeight="1">
      <c r="B34" s="30"/>
      <c r="E34" s="25" t="s">
        <v>54</v>
      </c>
      <c r="F34" s="89">
        <f>ROUND((SUM(BF125:BF177)),  2)</f>
        <v>0</v>
      </c>
      <c r="I34" s="90">
        <v>0.15</v>
      </c>
      <c r="J34" s="89">
        <f>ROUND(((SUM(BF125:BF177))*I34),  2)</f>
        <v>0</v>
      </c>
      <c r="L34" s="30"/>
    </row>
    <row r="35" spans="2:12" s="1" customFormat="1" ht="14.45" hidden="1" customHeight="1">
      <c r="B35" s="30"/>
      <c r="E35" s="25" t="s">
        <v>55</v>
      </c>
      <c r="F35" s="89">
        <f>ROUND((SUM(BG125:BG177)),  2)</f>
        <v>0</v>
      </c>
      <c r="I35" s="90">
        <v>0.21</v>
      </c>
      <c r="J35" s="89">
        <f>0</f>
        <v>0</v>
      </c>
      <c r="L35" s="30"/>
    </row>
    <row r="36" spans="2:12" s="1" customFormat="1" ht="14.45" hidden="1" customHeight="1">
      <c r="B36" s="30"/>
      <c r="E36" s="25" t="s">
        <v>56</v>
      </c>
      <c r="F36" s="89">
        <f>ROUND((SUM(BH125:BH177)),  2)</f>
        <v>0</v>
      </c>
      <c r="I36" s="90">
        <v>0.15</v>
      </c>
      <c r="J36" s="89">
        <f>0</f>
        <v>0</v>
      </c>
      <c r="L36" s="30"/>
    </row>
    <row r="37" spans="2:12" s="1" customFormat="1" ht="14.45" hidden="1" customHeight="1">
      <c r="B37" s="30"/>
      <c r="E37" s="25" t="s">
        <v>57</v>
      </c>
      <c r="F37" s="89">
        <f>ROUND((SUM(BI125:BI177)),  2)</f>
        <v>0</v>
      </c>
      <c r="I37" s="90">
        <v>0</v>
      </c>
      <c r="J37" s="89">
        <f>0</f>
        <v>0</v>
      </c>
      <c r="L37" s="30"/>
    </row>
    <row r="38" spans="2:12" s="1" customFormat="1" ht="6.95" hidden="1" customHeight="1">
      <c r="B38" s="30"/>
      <c r="L38" s="30"/>
    </row>
    <row r="39" spans="2:12" s="1" customFormat="1" ht="25.35" hidden="1" customHeight="1">
      <c r="B39" s="30"/>
      <c r="C39" s="91"/>
      <c r="D39" s="92" t="s">
        <v>58</v>
      </c>
      <c r="E39" s="55"/>
      <c r="F39" s="55"/>
      <c r="G39" s="93" t="s">
        <v>59</v>
      </c>
      <c r="H39" s="94" t="s">
        <v>60</v>
      </c>
      <c r="I39" s="55"/>
      <c r="J39" s="95">
        <f>SUM(J30:J37)</f>
        <v>0</v>
      </c>
      <c r="K39" s="96"/>
      <c r="L39" s="30"/>
    </row>
    <row r="40" spans="2:12" s="1" customFormat="1" ht="14.45" hidden="1" customHeight="1">
      <c r="B40" s="30"/>
      <c r="L40" s="30"/>
    </row>
    <row r="41" spans="2:12" ht="14.45" hidden="1" customHeight="1">
      <c r="B41" s="18"/>
      <c r="L41" s="18"/>
    </row>
    <row r="42" spans="2:12" ht="14.45" hidden="1" customHeight="1">
      <c r="B42" s="18"/>
      <c r="L42" s="18"/>
    </row>
    <row r="43" spans="2:12" ht="14.45" hidden="1" customHeight="1">
      <c r="B43" s="18"/>
      <c r="L43" s="18"/>
    </row>
    <row r="44" spans="2:12" ht="14.45" hidden="1" customHeight="1">
      <c r="B44" s="18"/>
      <c r="L44" s="18"/>
    </row>
    <row r="45" spans="2:12" ht="14.45" hidden="1" customHeight="1">
      <c r="B45" s="18"/>
      <c r="L45" s="18"/>
    </row>
    <row r="46" spans="2:12" ht="14.45" hidden="1" customHeight="1">
      <c r="B46" s="18"/>
      <c r="L46" s="18"/>
    </row>
    <row r="47" spans="2:12" ht="14.45" hidden="1" customHeight="1">
      <c r="B47" s="18"/>
      <c r="L47" s="18"/>
    </row>
    <row r="48" spans="2:12" ht="14.45" hidden="1" customHeight="1">
      <c r="B48" s="18"/>
      <c r="L48" s="18"/>
    </row>
    <row r="49" spans="2:12" ht="14.45" hidden="1" customHeight="1">
      <c r="B49" s="18"/>
      <c r="L49" s="18"/>
    </row>
    <row r="50" spans="2:12" s="1" customFormat="1" ht="14.45" hidden="1" customHeight="1">
      <c r="B50" s="30"/>
      <c r="D50" s="39" t="s">
        <v>61</v>
      </c>
      <c r="E50" s="40"/>
      <c r="F50" s="40"/>
      <c r="G50" s="39" t="s">
        <v>62</v>
      </c>
      <c r="H50" s="40"/>
      <c r="I50" s="40"/>
      <c r="J50" s="40"/>
      <c r="K50" s="40"/>
      <c r="L50" s="30"/>
    </row>
    <row r="51" spans="2:12" hidden="1">
      <c r="B51" s="18"/>
      <c r="L51" s="18"/>
    </row>
    <row r="52" spans="2:12" hidden="1">
      <c r="B52" s="18"/>
      <c r="L52" s="18"/>
    </row>
    <row r="53" spans="2:12" hidden="1">
      <c r="B53" s="18"/>
      <c r="L53" s="18"/>
    </row>
    <row r="54" spans="2:12" hidden="1">
      <c r="B54" s="18"/>
      <c r="L54" s="18"/>
    </row>
    <row r="55" spans="2:12" hidden="1">
      <c r="B55" s="18"/>
      <c r="L55" s="18"/>
    </row>
    <row r="56" spans="2:12" hidden="1">
      <c r="B56" s="18"/>
      <c r="L56" s="18"/>
    </row>
    <row r="57" spans="2:12" hidden="1">
      <c r="B57" s="18"/>
      <c r="L57" s="18"/>
    </row>
    <row r="58" spans="2:12" hidden="1">
      <c r="B58" s="18"/>
      <c r="L58" s="18"/>
    </row>
    <row r="59" spans="2:12" hidden="1">
      <c r="B59" s="18"/>
      <c r="L59" s="18"/>
    </row>
    <row r="60" spans="2:12" hidden="1">
      <c r="B60" s="18"/>
      <c r="L60" s="18"/>
    </row>
    <row r="61" spans="2:12" s="1" customFormat="1" ht="12.75" hidden="1" customHeight="1">
      <c r="B61" s="30"/>
      <c r="D61" s="41" t="s">
        <v>63</v>
      </c>
      <c r="E61" s="32"/>
      <c r="F61" s="97" t="s">
        <v>64</v>
      </c>
      <c r="G61" s="41" t="s">
        <v>63</v>
      </c>
      <c r="H61" s="32"/>
      <c r="I61" s="32"/>
      <c r="J61" s="98" t="s">
        <v>64</v>
      </c>
      <c r="K61" s="32"/>
      <c r="L61" s="30"/>
    </row>
    <row r="62" spans="2:12" hidden="1">
      <c r="B62" s="18"/>
      <c r="L62" s="18"/>
    </row>
    <row r="63" spans="2:12" hidden="1">
      <c r="B63" s="18"/>
      <c r="L63" s="18"/>
    </row>
    <row r="64" spans="2:12" hidden="1">
      <c r="B64" s="18"/>
      <c r="L64" s="18"/>
    </row>
    <row r="65" spans="2:12" s="1" customFormat="1" ht="12.75" hidden="1" customHeight="1">
      <c r="B65" s="30"/>
      <c r="D65" s="39" t="s">
        <v>65</v>
      </c>
      <c r="E65" s="40"/>
      <c r="F65" s="40"/>
      <c r="G65" s="39" t="s">
        <v>66</v>
      </c>
      <c r="H65" s="40"/>
      <c r="I65" s="40"/>
      <c r="J65" s="40"/>
      <c r="K65" s="40"/>
      <c r="L65" s="30"/>
    </row>
    <row r="66" spans="2:12" hidden="1">
      <c r="B66" s="18"/>
      <c r="L66" s="18"/>
    </row>
    <row r="67" spans="2:12" hidden="1">
      <c r="B67" s="18"/>
      <c r="L67" s="18"/>
    </row>
    <row r="68" spans="2:12" hidden="1">
      <c r="B68" s="18"/>
      <c r="L68" s="18"/>
    </row>
    <row r="69" spans="2:12" hidden="1">
      <c r="B69" s="18"/>
      <c r="L69" s="18"/>
    </row>
    <row r="70" spans="2:12" hidden="1">
      <c r="B70" s="18"/>
      <c r="L70" s="18"/>
    </row>
    <row r="71" spans="2:12" hidden="1">
      <c r="B71" s="18"/>
      <c r="L71" s="18"/>
    </row>
    <row r="72" spans="2:12" hidden="1">
      <c r="B72" s="18"/>
      <c r="L72" s="18"/>
    </row>
    <row r="73" spans="2:12" hidden="1">
      <c r="B73" s="18"/>
      <c r="L73" s="18"/>
    </row>
    <row r="74" spans="2:12" hidden="1">
      <c r="B74" s="18"/>
      <c r="L74" s="18"/>
    </row>
    <row r="75" spans="2:12" hidden="1">
      <c r="B75" s="18"/>
      <c r="L75" s="18"/>
    </row>
    <row r="76" spans="2:12" s="1" customFormat="1" ht="12.75" hidden="1" customHeight="1">
      <c r="B76" s="30"/>
      <c r="D76" s="41" t="s">
        <v>63</v>
      </c>
      <c r="E76" s="32"/>
      <c r="F76" s="97" t="s">
        <v>64</v>
      </c>
      <c r="G76" s="41" t="s">
        <v>63</v>
      </c>
      <c r="H76" s="32"/>
      <c r="I76" s="32"/>
      <c r="J76" s="98" t="s">
        <v>64</v>
      </c>
      <c r="K76" s="32"/>
      <c r="L76" s="30"/>
    </row>
    <row r="77" spans="2:12" s="1" customFormat="1" ht="14.45" hidden="1" customHeight="1">
      <c r="B77" s="42"/>
      <c r="C77" s="43"/>
      <c r="D77" s="43"/>
      <c r="E77" s="43"/>
      <c r="F77" s="43"/>
      <c r="G77" s="43"/>
      <c r="H77" s="43"/>
      <c r="I77" s="43"/>
      <c r="J77" s="43"/>
      <c r="K77" s="43"/>
      <c r="L77" s="30"/>
    </row>
    <row r="78" spans="2:12" hidden="1"/>
    <row r="79" spans="2:12" hidden="1"/>
    <row r="80" spans="2:12" hidden="1"/>
    <row r="81" spans="2:47" s="1" customFormat="1" ht="6.95" hidden="1" customHeight="1">
      <c r="B81" s="44"/>
      <c r="C81" s="45"/>
      <c r="D81" s="45"/>
      <c r="E81" s="45"/>
      <c r="F81" s="45"/>
      <c r="G81" s="45"/>
      <c r="H81" s="45"/>
      <c r="I81" s="45"/>
      <c r="J81" s="45"/>
      <c r="K81" s="45"/>
      <c r="L81" s="30"/>
    </row>
    <row r="82" spans="2:47" s="1" customFormat="1" ht="24.95" hidden="1" customHeight="1">
      <c r="B82" s="30"/>
      <c r="C82" s="19" t="s">
        <v>115</v>
      </c>
      <c r="L82" s="30"/>
    </row>
    <row r="83" spans="2:47" s="1" customFormat="1" ht="6.95" hidden="1" customHeight="1">
      <c r="B83" s="30"/>
      <c r="L83" s="30"/>
    </row>
    <row r="84" spans="2:47" s="1" customFormat="1" ht="12" hidden="1" customHeight="1">
      <c r="B84" s="30"/>
      <c r="C84" s="25" t="s">
        <v>27</v>
      </c>
      <c r="L84" s="30"/>
    </row>
    <row r="85" spans="2:47" s="1" customFormat="1" ht="16.5" hidden="1" customHeight="1">
      <c r="B85" s="30"/>
      <c r="E85" s="246" t="str">
        <f>E7</f>
        <v>VD Klecany - oprava technologie levého jezového pole</v>
      </c>
      <c r="F85" s="219"/>
      <c r="G85" s="219"/>
      <c r="H85" s="219"/>
      <c r="L85" s="30"/>
    </row>
    <row r="86" spans="2:47" s="1" customFormat="1" ht="12" hidden="1" customHeight="1">
      <c r="B86" s="30"/>
      <c r="C86" s="25" t="s">
        <v>113</v>
      </c>
      <c r="L86" s="30"/>
    </row>
    <row r="87" spans="2:47" s="1" customFormat="1" ht="16.5" hidden="1" customHeight="1">
      <c r="B87" s="30"/>
      <c r="E87" s="221" t="str">
        <f>E9</f>
        <v>04 - Oprava vývaru jezu</v>
      </c>
      <c r="F87" s="219"/>
      <c r="G87" s="219"/>
      <c r="H87" s="219"/>
      <c r="L87" s="30"/>
    </row>
    <row r="88" spans="2:47" s="1" customFormat="1" ht="6.95" hidden="1" customHeight="1">
      <c r="B88" s="30"/>
      <c r="L88" s="30"/>
    </row>
    <row r="89" spans="2:47" s="1" customFormat="1" ht="12" hidden="1" customHeight="1">
      <c r="B89" s="30"/>
      <c r="C89" s="25" t="s">
        <v>31</v>
      </c>
      <c r="F89" s="23" t="str">
        <f>F12</f>
        <v>VD Klecany</v>
      </c>
      <c r="I89" s="25" t="s">
        <v>33</v>
      </c>
      <c r="J89" s="50" t="str">
        <f>IF(J12="","",J12)</f>
        <v>30. 6. 2025</v>
      </c>
      <c r="L89" s="30"/>
    </row>
    <row r="90" spans="2:47" s="1" customFormat="1" ht="6.95" hidden="1" customHeight="1">
      <c r="B90" s="30"/>
      <c r="L90" s="30"/>
    </row>
    <row r="91" spans="2:47" s="1" customFormat="1" ht="15.2" hidden="1" customHeight="1">
      <c r="B91" s="30"/>
      <c r="C91" s="25" t="s">
        <v>35</v>
      </c>
      <c r="F91" s="23" t="str">
        <f>E15</f>
        <v>Povodí Vltavy, státní podnik</v>
      </c>
      <c r="I91" s="25" t="s">
        <v>42</v>
      </c>
      <c r="J91" s="28" t="str">
        <f>E21</f>
        <v>Ing. M. Klimešová</v>
      </c>
      <c r="L91" s="30"/>
    </row>
    <row r="92" spans="2:47" s="1" customFormat="1" ht="15.2" hidden="1" customHeight="1">
      <c r="B92" s="30"/>
      <c r="C92" s="25" t="s">
        <v>40</v>
      </c>
      <c r="F92" s="23" t="str">
        <f>IF(E18="","",E18)</f>
        <v>Vyplň údaj</v>
      </c>
      <c r="I92" s="25" t="s">
        <v>46</v>
      </c>
      <c r="J92" s="28" t="str">
        <f>E24</f>
        <v>Ing. M. Klimešová</v>
      </c>
      <c r="L92" s="30"/>
    </row>
    <row r="93" spans="2:47" s="1" customFormat="1" ht="10.35" hidden="1" customHeight="1">
      <c r="B93" s="30"/>
      <c r="L93" s="30"/>
    </row>
    <row r="94" spans="2:47" s="1" customFormat="1" ht="29.25" hidden="1" customHeight="1">
      <c r="B94" s="30"/>
      <c r="C94" s="99" t="s">
        <v>116</v>
      </c>
      <c r="D94" s="91"/>
      <c r="E94" s="91"/>
      <c r="F94" s="91"/>
      <c r="G94" s="91"/>
      <c r="H94" s="91"/>
      <c r="I94" s="91"/>
      <c r="J94" s="100" t="s">
        <v>117</v>
      </c>
      <c r="K94" s="91"/>
      <c r="L94" s="30"/>
    </row>
    <row r="95" spans="2:47" s="1" customFormat="1" ht="10.35" hidden="1" customHeight="1">
      <c r="B95" s="30"/>
      <c r="L95" s="30"/>
    </row>
    <row r="96" spans="2:47" s="1" customFormat="1" ht="22.9" hidden="1" customHeight="1">
      <c r="B96" s="30"/>
      <c r="C96" s="101" t="s">
        <v>118</v>
      </c>
      <c r="J96" s="64">
        <f>J125</f>
        <v>0</v>
      </c>
      <c r="L96" s="30"/>
      <c r="AU96" s="15" t="s">
        <v>119</v>
      </c>
    </row>
    <row r="97" spans="2:12" s="8" customFormat="1" ht="24.95" hidden="1" customHeight="1">
      <c r="B97" s="102"/>
      <c r="D97" s="103" t="s">
        <v>437</v>
      </c>
      <c r="E97" s="104"/>
      <c r="F97" s="104"/>
      <c r="G97" s="104"/>
      <c r="H97" s="104"/>
      <c r="I97" s="104"/>
      <c r="J97" s="105">
        <f>J126</f>
        <v>0</v>
      </c>
      <c r="L97" s="102"/>
    </row>
    <row r="98" spans="2:12" s="9" customFormat="1" ht="19.899999999999999" hidden="1" customHeight="1">
      <c r="B98" s="106"/>
      <c r="D98" s="107" t="s">
        <v>438</v>
      </c>
      <c r="E98" s="108"/>
      <c r="F98" s="108"/>
      <c r="G98" s="108"/>
      <c r="H98" s="108"/>
      <c r="I98" s="108"/>
      <c r="J98" s="109">
        <f>J127</f>
        <v>0</v>
      </c>
      <c r="L98" s="106"/>
    </row>
    <row r="99" spans="2:12" s="9" customFormat="1" ht="19.899999999999999" hidden="1" customHeight="1">
      <c r="B99" s="106"/>
      <c r="D99" s="107" t="s">
        <v>526</v>
      </c>
      <c r="E99" s="108"/>
      <c r="F99" s="108"/>
      <c r="G99" s="108"/>
      <c r="H99" s="108"/>
      <c r="I99" s="108"/>
      <c r="J99" s="109">
        <f>J141</f>
        <v>0</v>
      </c>
      <c r="L99" s="106"/>
    </row>
    <row r="100" spans="2:12" s="9" customFormat="1" ht="19.899999999999999" hidden="1" customHeight="1">
      <c r="B100" s="106"/>
      <c r="D100" s="107" t="s">
        <v>527</v>
      </c>
      <c r="E100" s="108"/>
      <c r="F100" s="108"/>
      <c r="G100" s="108"/>
      <c r="H100" s="108"/>
      <c r="I100" s="108"/>
      <c r="J100" s="109">
        <f>J149</f>
        <v>0</v>
      </c>
      <c r="L100" s="106"/>
    </row>
    <row r="101" spans="2:12" s="9" customFormat="1" ht="19.899999999999999" hidden="1" customHeight="1">
      <c r="B101" s="106"/>
      <c r="D101" s="107" t="s">
        <v>528</v>
      </c>
      <c r="E101" s="108"/>
      <c r="F101" s="108"/>
      <c r="G101" s="108"/>
      <c r="H101" s="108"/>
      <c r="I101" s="108"/>
      <c r="J101" s="109">
        <f>J156</f>
        <v>0</v>
      </c>
      <c r="L101" s="106"/>
    </row>
    <row r="102" spans="2:12" s="9" customFormat="1" ht="19.899999999999999" hidden="1" customHeight="1">
      <c r="B102" s="106"/>
      <c r="D102" s="107" t="s">
        <v>440</v>
      </c>
      <c r="E102" s="108"/>
      <c r="F102" s="108"/>
      <c r="G102" s="108"/>
      <c r="H102" s="108"/>
      <c r="I102" s="108"/>
      <c r="J102" s="109">
        <f>J160</f>
        <v>0</v>
      </c>
      <c r="L102" s="106"/>
    </row>
    <row r="103" spans="2:12" s="9" customFormat="1" ht="19.899999999999999" hidden="1" customHeight="1">
      <c r="B103" s="106"/>
      <c r="D103" s="107" t="s">
        <v>529</v>
      </c>
      <c r="E103" s="108"/>
      <c r="F103" s="108"/>
      <c r="G103" s="108"/>
      <c r="H103" s="108"/>
      <c r="I103" s="108"/>
      <c r="J103" s="109">
        <f>J168</f>
        <v>0</v>
      </c>
      <c r="L103" s="106"/>
    </row>
    <row r="104" spans="2:12" s="8" customFormat="1" ht="24.95" hidden="1" customHeight="1">
      <c r="B104" s="102"/>
      <c r="D104" s="103" t="s">
        <v>441</v>
      </c>
      <c r="E104" s="104"/>
      <c r="F104" s="104"/>
      <c r="G104" s="104"/>
      <c r="H104" s="104"/>
      <c r="I104" s="104"/>
      <c r="J104" s="105">
        <f>J171</f>
        <v>0</v>
      </c>
      <c r="L104" s="102"/>
    </row>
    <row r="105" spans="2:12" s="9" customFormat="1" ht="19.899999999999999" hidden="1" customHeight="1">
      <c r="B105" s="106"/>
      <c r="D105" s="107" t="s">
        <v>442</v>
      </c>
      <c r="E105" s="108"/>
      <c r="F105" s="108"/>
      <c r="G105" s="108"/>
      <c r="H105" s="108"/>
      <c r="I105" s="108"/>
      <c r="J105" s="109">
        <f>J172</f>
        <v>0</v>
      </c>
      <c r="L105" s="106"/>
    </row>
    <row r="106" spans="2:12" s="1" customFormat="1" ht="21.75" hidden="1" customHeight="1">
      <c r="B106" s="30"/>
      <c r="L106" s="30"/>
    </row>
    <row r="107" spans="2:12" s="1" customFormat="1" ht="6.95" hidden="1" customHeight="1">
      <c r="B107" s="42"/>
      <c r="C107" s="43"/>
      <c r="D107" s="43"/>
      <c r="E107" s="43"/>
      <c r="F107" s="43"/>
      <c r="G107" s="43"/>
      <c r="H107" s="43"/>
      <c r="I107" s="43"/>
      <c r="J107" s="43"/>
      <c r="K107" s="43"/>
      <c r="L107" s="30"/>
    </row>
    <row r="108" spans="2:12" hidden="1"/>
    <row r="109" spans="2:12" hidden="1"/>
    <row r="110" spans="2:12" hidden="1"/>
    <row r="111" spans="2:12" s="1" customFormat="1" ht="6.95" customHeight="1">
      <c r="B111" s="44"/>
      <c r="C111" s="45"/>
      <c r="D111" s="45"/>
      <c r="E111" s="45"/>
      <c r="F111" s="45"/>
      <c r="G111" s="45"/>
      <c r="H111" s="45"/>
      <c r="I111" s="45"/>
      <c r="J111" s="45"/>
      <c r="K111" s="45"/>
      <c r="L111" s="30"/>
    </row>
    <row r="112" spans="2:12" s="1" customFormat="1" ht="24.95" customHeight="1">
      <c r="B112" s="30"/>
      <c r="C112" s="19" t="s">
        <v>125</v>
      </c>
      <c r="L112" s="30"/>
    </row>
    <row r="113" spans="2:65" s="1" customFormat="1" ht="6.95" customHeight="1">
      <c r="B113" s="30"/>
      <c r="L113" s="30"/>
    </row>
    <row r="114" spans="2:65" s="1" customFormat="1" ht="12" customHeight="1">
      <c r="B114" s="30"/>
      <c r="C114" s="25" t="s">
        <v>27</v>
      </c>
      <c r="L114" s="30"/>
    </row>
    <row r="115" spans="2:65" s="1" customFormat="1" ht="16.5" customHeight="1">
      <c r="B115" s="30"/>
      <c r="E115" s="246" t="str">
        <f>E7</f>
        <v>VD Klecany - oprava technologie levého jezového pole</v>
      </c>
      <c r="F115" s="219"/>
      <c r="G115" s="219"/>
      <c r="H115" s="219"/>
      <c r="L115" s="30"/>
    </row>
    <row r="116" spans="2:65" s="1" customFormat="1" ht="12" customHeight="1">
      <c r="B116" s="30"/>
      <c r="C116" s="25" t="s">
        <v>113</v>
      </c>
      <c r="L116" s="30"/>
    </row>
    <row r="117" spans="2:65" s="1" customFormat="1" ht="16.5" customHeight="1">
      <c r="B117" s="30"/>
      <c r="E117" s="221" t="str">
        <f>E9</f>
        <v>04 - Oprava vývaru jezu</v>
      </c>
      <c r="F117" s="219"/>
      <c r="G117" s="219"/>
      <c r="H117" s="219"/>
      <c r="L117" s="30"/>
    </row>
    <row r="118" spans="2:65" s="1" customFormat="1" ht="6.95" customHeight="1">
      <c r="B118" s="30"/>
      <c r="L118" s="30"/>
    </row>
    <row r="119" spans="2:65" s="1" customFormat="1" ht="12" customHeight="1">
      <c r="B119" s="30"/>
      <c r="C119" s="25" t="s">
        <v>31</v>
      </c>
      <c r="F119" s="23" t="str">
        <f>F12</f>
        <v>VD Klecany</v>
      </c>
      <c r="I119" s="25" t="s">
        <v>33</v>
      </c>
      <c r="J119" s="50" t="str">
        <f>IF(J12="","",J12)</f>
        <v>30. 6. 2025</v>
      </c>
      <c r="L119" s="30"/>
    </row>
    <row r="120" spans="2:65" s="1" customFormat="1" ht="6.95" customHeight="1">
      <c r="B120" s="30"/>
      <c r="L120" s="30"/>
    </row>
    <row r="121" spans="2:65" s="1" customFormat="1" ht="15.2" customHeight="1">
      <c r="B121" s="30"/>
      <c r="C121" s="25" t="s">
        <v>35</v>
      </c>
      <c r="F121" s="23" t="str">
        <f>E15</f>
        <v>Povodí Vltavy, státní podnik</v>
      </c>
      <c r="I121" s="25" t="s">
        <v>42</v>
      </c>
      <c r="J121" s="28" t="str">
        <f>E21</f>
        <v>Ing. M. Klimešová</v>
      </c>
      <c r="L121" s="30"/>
    </row>
    <row r="122" spans="2:65" s="1" customFormat="1" ht="15.2" customHeight="1">
      <c r="B122" s="30"/>
      <c r="C122" s="25" t="s">
        <v>40</v>
      </c>
      <c r="F122" s="23" t="str">
        <f>IF(E18="","",E18)</f>
        <v>Vyplň údaj</v>
      </c>
      <c r="I122" s="25" t="s">
        <v>46</v>
      </c>
      <c r="J122" s="28" t="str">
        <f>E24</f>
        <v>Ing. M. Klimešová</v>
      </c>
      <c r="L122" s="30"/>
    </row>
    <row r="123" spans="2:65" s="1" customFormat="1" ht="10.35" customHeight="1">
      <c r="B123" s="30"/>
      <c r="L123" s="30"/>
    </row>
    <row r="124" spans="2:65" s="10" customFormat="1" ht="29.25" customHeight="1">
      <c r="B124" s="110"/>
      <c r="C124" s="111" t="s">
        <v>126</v>
      </c>
      <c r="D124" s="112" t="s">
        <v>73</v>
      </c>
      <c r="E124" s="112" t="s">
        <v>69</v>
      </c>
      <c r="F124" s="112" t="s">
        <v>70</v>
      </c>
      <c r="G124" s="112" t="s">
        <v>127</v>
      </c>
      <c r="H124" s="112" t="s">
        <v>128</v>
      </c>
      <c r="I124" s="112" t="s">
        <v>129</v>
      </c>
      <c r="J124" s="113" t="s">
        <v>117</v>
      </c>
      <c r="K124" s="114" t="s">
        <v>130</v>
      </c>
      <c r="L124" s="110"/>
      <c r="M124" s="57"/>
      <c r="N124" s="58" t="s">
        <v>52</v>
      </c>
      <c r="O124" s="58" t="s">
        <v>131</v>
      </c>
      <c r="P124" s="58" t="s">
        <v>132</v>
      </c>
      <c r="Q124" s="58" t="s">
        <v>133</v>
      </c>
      <c r="R124" s="58" t="s">
        <v>134</v>
      </c>
      <c r="S124" s="58" t="s">
        <v>135</v>
      </c>
      <c r="T124" s="59" t="s">
        <v>136</v>
      </c>
    </row>
    <row r="125" spans="2:65" s="1" customFormat="1" ht="22.9" customHeight="1">
      <c r="B125" s="30"/>
      <c r="C125" s="62" t="s">
        <v>137</v>
      </c>
      <c r="J125" s="115">
        <f>BK125</f>
        <v>0</v>
      </c>
      <c r="L125" s="30"/>
      <c r="M125" s="60"/>
      <c r="N125" s="51"/>
      <c r="O125" s="51"/>
      <c r="P125" s="116">
        <f>P126+P171</f>
        <v>0</v>
      </c>
      <c r="Q125" s="51"/>
      <c r="R125" s="116">
        <f>R126+R171</f>
        <v>212.018</v>
      </c>
      <c r="S125" s="51"/>
      <c r="T125" s="117">
        <f>T126+T171</f>
        <v>14.500000000000002</v>
      </c>
      <c r="AT125" s="15" t="s">
        <v>87</v>
      </c>
      <c r="AU125" s="15" t="s">
        <v>119</v>
      </c>
      <c r="BK125" s="118">
        <f>BK126+BK171</f>
        <v>0</v>
      </c>
    </row>
    <row r="126" spans="2:65" s="11" customFormat="1" ht="25.9" customHeight="1">
      <c r="B126" s="119"/>
      <c r="D126" s="120" t="s">
        <v>87</v>
      </c>
      <c r="E126" s="121" t="s">
        <v>443</v>
      </c>
      <c r="F126" s="121" t="s">
        <v>444</v>
      </c>
      <c r="I126" s="122"/>
      <c r="J126" s="123">
        <f>BK126</f>
        <v>0</v>
      </c>
      <c r="L126" s="119"/>
      <c r="M126" s="124"/>
      <c r="P126" s="125">
        <f>P127+P141+P149+P156+P160+P168</f>
        <v>0</v>
      </c>
      <c r="R126" s="125">
        <f>R127+R141+R149+R156+R160+R168</f>
        <v>211.518</v>
      </c>
      <c r="T126" s="126">
        <f>T127+T141+T149+T156+T160+T168</f>
        <v>14.000000000000002</v>
      </c>
      <c r="AR126" s="120" t="s">
        <v>95</v>
      </c>
      <c r="AT126" s="127" t="s">
        <v>87</v>
      </c>
      <c r="AU126" s="127" t="s">
        <v>88</v>
      </c>
      <c r="AY126" s="120" t="s">
        <v>141</v>
      </c>
      <c r="BK126" s="128">
        <f>BK127+BK141+BK149+BK156+BK160+BK168</f>
        <v>0</v>
      </c>
    </row>
    <row r="127" spans="2:65" s="11" customFormat="1" ht="22.9" customHeight="1">
      <c r="B127" s="119"/>
      <c r="D127" s="120" t="s">
        <v>87</v>
      </c>
      <c r="E127" s="129" t="s">
        <v>95</v>
      </c>
      <c r="F127" s="129" t="s">
        <v>445</v>
      </c>
      <c r="I127" s="122"/>
      <c r="J127" s="130">
        <f>BK127</f>
        <v>0</v>
      </c>
      <c r="L127" s="119"/>
      <c r="M127" s="124"/>
      <c r="P127" s="125">
        <f>SUM(P128:P140)</f>
        <v>0</v>
      </c>
      <c r="R127" s="125">
        <f>SUM(R128:R140)</f>
        <v>0</v>
      </c>
      <c r="T127" s="126">
        <f>SUM(T128:T140)</f>
        <v>0</v>
      </c>
      <c r="AR127" s="120" t="s">
        <v>95</v>
      </c>
      <c r="AT127" s="127" t="s">
        <v>87</v>
      </c>
      <c r="AU127" s="127" t="s">
        <v>95</v>
      </c>
      <c r="AY127" s="120" t="s">
        <v>141</v>
      </c>
      <c r="BK127" s="128">
        <f>SUM(BK128:BK140)</f>
        <v>0</v>
      </c>
    </row>
    <row r="128" spans="2:65" s="1" customFormat="1" ht="24.2" customHeight="1">
      <c r="B128" s="30"/>
      <c r="C128" s="131" t="s">
        <v>95</v>
      </c>
      <c r="D128" s="131" t="s">
        <v>144</v>
      </c>
      <c r="E128" s="132" t="s">
        <v>530</v>
      </c>
      <c r="F128" s="133" t="s">
        <v>531</v>
      </c>
      <c r="G128" s="134" t="s">
        <v>448</v>
      </c>
      <c r="H128" s="135">
        <v>20</v>
      </c>
      <c r="I128" s="136"/>
      <c r="J128" s="137">
        <f>ROUND(I128*H128,2)</f>
        <v>0</v>
      </c>
      <c r="K128" s="138"/>
      <c r="L128" s="30"/>
      <c r="M128" s="139"/>
      <c r="N128" s="140" t="s">
        <v>53</v>
      </c>
      <c r="P128" s="141">
        <f>O128*H128</f>
        <v>0</v>
      </c>
      <c r="Q128" s="141">
        <v>0</v>
      </c>
      <c r="R128" s="141">
        <f>Q128*H128</f>
        <v>0</v>
      </c>
      <c r="S128" s="141">
        <v>0</v>
      </c>
      <c r="T128" s="142">
        <f>S128*H128</f>
        <v>0</v>
      </c>
      <c r="AR128" s="143" t="s">
        <v>165</v>
      </c>
      <c r="AT128" s="143" t="s">
        <v>144</v>
      </c>
      <c r="AU128" s="143" t="s">
        <v>97</v>
      </c>
      <c r="AY128" s="15" t="s">
        <v>141</v>
      </c>
      <c r="BE128" s="144">
        <f>IF(N128="základní",J128,0)</f>
        <v>0</v>
      </c>
      <c r="BF128" s="144">
        <f>IF(N128="snížená",J128,0)</f>
        <v>0</v>
      </c>
      <c r="BG128" s="144">
        <f>IF(N128="zákl. přenesená",J128,0)</f>
        <v>0</v>
      </c>
      <c r="BH128" s="144">
        <f>IF(N128="sníž. přenesená",J128,0)</f>
        <v>0</v>
      </c>
      <c r="BI128" s="144">
        <f>IF(N128="nulová",J128,0)</f>
        <v>0</v>
      </c>
      <c r="BJ128" s="15" t="s">
        <v>95</v>
      </c>
      <c r="BK128" s="144">
        <f>ROUND(I128*H128,2)</f>
        <v>0</v>
      </c>
      <c r="BL128" s="15" t="s">
        <v>165</v>
      </c>
      <c r="BM128" s="143" t="s">
        <v>532</v>
      </c>
    </row>
    <row r="129" spans="2:65" s="1" customFormat="1" ht="39" customHeight="1">
      <c r="B129" s="30"/>
      <c r="D129" s="145" t="s">
        <v>150</v>
      </c>
      <c r="F129" s="146" t="s">
        <v>533</v>
      </c>
      <c r="I129" s="147"/>
      <c r="L129" s="30"/>
      <c r="M129" s="148"/>
      <c r="T129" s="54"/>
      <c r="AT129" s="15" t="s">
        <v>150</v>
      </c>
      <c r="AU129" s="15" t="s">
        <v>97</v>
      </c>
    </row>
    <row r="130" spans="2:65" s="1" customFormat="1" ht="29.25" customHeight="1">
      <c r="B130" s="30"/>
      <c r="D130" s="145" t="s">
        <v>155</v>
      </c>
      <c r="F130" s="149" t="s">
        <v>534</v>
      </c>
      <c r="I130" s="147"/>
      <c r="L130" s="30"/>
      <c r="M130" s="148"/>
      <c r="T130" s="54"/>
      <c r="AT130" s="15" t="s">
        <v>155</v>
      </c>
      <c r="AU130" s="15" t="s">
        <v>97</v>
      </c>
    </row>
    <row r="131" spans="2:65" s="12" customFormat="1">
      <c r="B131" s="153"/>
      <c r="D131" s="145" t="s">
        <v>227</v>
      </c>
      <c r="E131" s="159"/>
      <c r="F131" s="154" t="s">
        <v>535</v>
      </c>
      <c r="H131" s="155">
        <v>20</v>
      </c>
      <c r="I131" s="156"/>
      <c r="L131" s="153"/>
      <c r="M131" s="157"/>
      <c r="T131" s="158"/>
      <c r="AT131" s="159" t="s">
        <v>227</v>
      </c>
      <c r="AU131" s="159" t="s">
        <v>97</v>
      </c>
      <c r="AV131" s="12" t="s">
        <v>97</v>
      </c>
      <c r="AW131" s="12" t="s">
        <v>45</v>
      </c>
      <c r="AX131" s="12" t="s">
        <v>95</v>
      </c>
      <c r="AY131" s="159" t="s">
        <v>141</v>
      </c>
    </row>
    <row r="132" spans="2:65" s="1" customFormat="1" ht="24.2" customHeight="1">
      <c r="B132" s="30"/>
      <c r="C132" s="131" t="s">
        <v>97</v>
      </c>
      <c r="D132" s="131" t="s">
        <v>144</v>
      </c>
      <c r="E132" s="132" t="s">
        <v>536</v>
      </c>
      <c r="F132" s="133" t="s">
        <v>537</v>
      </c>
      <c r="G132" s="134" t="s">
        <v>448</v>
      </c>
      <c r="H132" s="135">
        <v>20.167000000000002</v>
      </c>
      <c r="I132" s="136"/>
      <c r="J132" s="137">
        <f>ROUND(I132*H132,2)</f>
        <v>0</v>
      </c>
      <c r="K132" s="138"/>
      <c r="L132" s="30"/>
      <c r="M132" s="139"/>
      <c r="N132" s="140" t="s">
        <v>53</v>
      </c>
      <c r="P132" s="141">
        <f>O132*H132</f>
        <v>0</v>
      </c>
      <c r="Q132" s="141">
        <v>0</v>
      </c>
      <c r="R132" s="141">
        <f>Q132*H132</f>
        <v>0</v>
      </c>
      <c r="S132" s="141">
        <v>0</v>
      </c>
      <c r="T132" s="142">
        <f>S132*H132</f>
        <v>0</v>
      </c>
      <c r="AR132" s="143" t="s">
        <v>165</v>
      </c>
      <c r="AT132" s="143" t="s">
        <v>144</v>
      </c>
      <c r="AU132" s="143" t="s">
        <v>97</v>
      </c>
      <c r="AY132" s="15" t="s">
        <v>141</v>
      </c>
      <c r="BE132" s="144">
        <f>IF(N132="základní",J132,0)</f>
        <v>0</v>
      </c>
      <c r="BF132" s="144">
        <f>IF(N132="snížená",J132,0)</f>
        <v>0</v>
      </c>
      <c r="BG132" s="144">
        <f>IF(N132="zákl. přenesená",J132,0)</f>
        <v>0</v>
      </c>
      <c r="BH132" s="144">
        <f>IF(N132="sníž. přenesená",J132,0)</f>
        <v>0</v>
      </c>
      <c r="BI132" s="144">
        <f>IF(N132="nulová",J132,0)</f>
        <v>0</v>
      </c>
      <c r="BJ132" s="15" t="s">
        <v>95</v>
      </c>
      <c r="BK132" s="144">
        <f>ROUND(I132*H132,2)</f>
        <v>0</v>
      </c>
      <c r="BL132" s="15" t="s">
        <v>165</v>
      </c>
      <c r="BM132" s="143" t="s">
        <v>538</v>
      </c>
    </row>
    <row r="133" spans="2:65" s="1" customFormat="1" ht="29.25" customHeight="1">
      <c r="B133" s="30"/>
      <c r="D133" s="145" t="s">
        <v>150</v>
      </c>
      <c r="F133" s="146" t="s">
        <v>539</v>
      </c>
      <c r="I133" s="147"/>
      <c r="L133" s="30"/>
      <c r="M133" s="148"/>
      <c r="T133" s="54"/>
      <c r="AT133" s="15" t="s">
        <v>150</v>
      </c>
      <c r="AU133" s="15" t="s">
        <v>97</v>
      </c>
    </row>
    <row r="134" spans="2:65" s="12" customFormat="1">
      <c r="B134" s="153"/>
      <c r="D134" s="145" t="s">
        <v>227</v>
      </c>
      <c r="E134" s="159"/>
      <c r="F134" s="154" t="s">
        <v>540</v>
      </c>
      <c r="H134" s="155">
        <v>20</v>
      </c>
      <c r="I134" s="156"/>
      <c r="L134" s="153"/>
      <c r="M134" s="157"/>
      <c r="T134" s="158"/>
      <c r="AT134" s="159" t="s">
        <v>227</v>
      </c>
      <c r="AU134" s="159" t="s">
        <v>97</v>
      </c>
      <c r="AV134" s="12" t="s">
        <v>97</v>
      </c>
      <c r="AW134" s="12" t="s">
        <v>45</v>
      </c>
      <c r="AX134" s="12" t="s">
        <v>88</v>
      </c>
      <c r="AY134" s="159" t="s">
        <v>141</v>
      </c>
    </row>
    <row r="135" spans="2:65" s="12" customFormat="1">
      <c r="B135" s="153"/>
      <c r="D135" s="145" t="s">
        <v>227</v>
      </c>
      <c r="E135" s="159"/>
      <c r="F135" s="154" t="s">
        <v>541</v>
      </c>
      <c r="H135" s="155">
        <v>0.16700000000000001</v>
      </c>
      <c r="I135" s="156"/>
      <c r="L135" s="153"/>
      <c r="M135" s="157"/>
      <c r="T135" s="158"/>
      <c r="AT135" s="159" t="s">
        <v>227</v>
      </c>
      <c r="AU135" s="159" t="s">
        <v>97</v>
      </c>
      <c r="AV135" s="12" t="s">
        <v>97</v>
      </c>
      <c r="AW135" s="12" t="s">
        <v>45</v>
      </c>
      <c r="AX135" s="12" t="s">
        <v>88</v>
      </c>
      <c r="AY135" s="159" t="s">
        <v>141</v>
      </c>
    </row>
    <row r="136" spans="2:65" s="13" customFormat="1">
      <c r="B136" s="160"/>
      <c r="D136" s="145" t="s">
        <v>227</v>
      </c>
      <c r="E136" s="161"/>
      <c r="F136" s="162" t="s">
        <v>455</v>
      </c>
      <c r="H136" s="163">
        <v>20.167000000000002</v>
      </c>
      <c r="I136" s="164"/>
      <c r="L136" s="160"/>
      <c r="M136" s="165"/>
      <c r="T136" s="166"/>
      <c r="AT136" s="161" t="s">
        <v>227</v>
      </c>
      <c r="AU136" s="161" t="s">
        <v>97</v>
      </c>
      <c r="AV136" s="13" t="s">
        <v>165</v>
      </c>
      <c r="AW136" s="13" t="s">
        <v>45</v>
      </c>
      <c r="AX136" s="13" t="s">
        <v>95</v>
      </c>
      <c r="AY136" s="161" t="s">
        <v>141</v>
      </c>
    </row>
    <row r="137" spans="2:65" s="1" customFormat="1" ht="24.2" customHeight="1">
      <c r="B137" s="30"/>
      <c r="C137" s="131" t="s">
        <v>157</v>
      </c>
      <c r="D137" s="131" t="s">
        <v>144</v>
      </c>
      <c r="E137" s="132" t="s">
        <v>542</v>
      </c>
      <c r="F137" s="133" t="s">
        <v>543</v>
      </c>
      <c r="G137" s="134" t="s">
        <v>448</v>
      </c>
      <c r="H137" s="135">
        <v>20.167000000000002</v>
      </c>
      <c r="I137" s="136"/>
      <c r="J137" s="137">
        <f>ROUND(I137*H137,2)</f>
        <v>0</v>
      </c>
      <c r="K137" s="138"/>
      <c r="L137" s="30"/>
      <c r="M137" s="139"/>
      <c r="N137" s="140" t="s">
        <v>53</v>
      </c>
      <c r="P137" s="141">
        <f>O137*H137</f>
        <v>0</v>
      </c>
      <c r="Q137" s="141">
        <v>0</v>
      </c>
      <c r="R137" s="141">
        <f>Q137*H137</f>
        <v>0</v>
      </c>
      <c r="S137" s="141">
        <v>0</v>
      </c>
      <c r="T137" s="142">
        <f>S137*H137</f>
        <v>0</v>
      </c>
      <c r="AR137" s="143" t="s">
        <v>165</v>
      </c>
      <c r="AT137" s="143" t="s">
        <v>144</v>
      </c>
      <c r="AU137" s="143" t="s">
        <v>97</v>
      </c>
      <c r="AY137" s="15" t="s">
        <v>141</v>
      </c>
      <c r="BE137" s="144">
        <f>IF(N137="základní",J137,0)</f>
        <v>0</v>
      </c>
      <c r="BF137" s="144">
        <f>IF(N137="snížená",J137,0)</f>
        <v>0</v>
      </c>
      <c r="BG137" s="144">
        <f>IF(N137="zákl. přenesená",J137,0)</f>
        <v>0</v>
      </c>
      <c r="BH137" s="144">
        <f>IF(N137="sníž. přenesená",J137,0)</f>
        <v>0</v>
      </c>
      <c r="BI137" s="144">
        <f>IF(N137="nulová",J137,0)</f>
        <v>0</v>
      </c>
      <c r="BJ137" s="15" t="s">
        <v>95</v>
      </c>
      <c r="BK137" s="144">
        <f>ROUND(I137*H137,2)</f>
        <v>0</v>
      </c>
      <c r="BL137" s="15" t="s">
        <v>165</v>
      </c>
      <c r="BM137" s="143" t="s">
        <v>544</v>
      </c>
    </row>
    <row r="138" spans="2:65" s="1" customFormat="1" ht="29.25" customHeight="1">
      <c r="B138" s="30"/>
      <c r="D138" s="145" t="s">
        <v>150</v>
      </c>
      <c r="F138" s="146" t="s">
        <v>545</v>
      </c>
      <c r="I138" s="147"/>
      <c r="L138" s="30"/>
      <c r="M138" s="148"/>
      <c r="T138" s="54"/>
      <c r="AT138" s="15" t="s">
        <v>150</v>
      </c>
      <c r="AU138" s="15" t="s">
        <v>97</v>
      </c>
    </row>
    <row r="139" spans="2:65" s="1" customFormat="1" ht="33" customHeight="1">
      <c r="B139" s="30"/>
      <c r="C139" s="131" t="s">
        <v>165</v>
      </c>
      <c r="D139" s="131" t="s">
        <v>144</v>
      </c>
      <c r="E139" s="132" t="s">
        <v>546</v>
      </c>
      <c r="F139" s="133" t="s">
        <v>547</v>
      </c>
      <c r="G139" s="134" t="s">
        <v>448</v>
      </c>
      <c r="H139" s="135">
        <v>20.167000000000002</v>
      </c>
      <c r="I139" s="136"/>
      <c r="J139" s="137">
        <f>ROUND(I139*H139,2)</f>
        <v>0</v>
      </c>
      <c r="K139" s="138"/>
      <c r="L139" s="30"/>
      <c r="M139" s="139"/>
      <c r="N139" s="140" t="s">
        <v>53</v>
      </c>
      <c r="P139" s="141">
        <f>O139*H139</f>
        <v>0</v>
      </c>
      <c r="Q139" s="141">
        <v>0</v>
      </c>
      <c r="R139" s="141">
        <f>Q139*H139</f>
        <v>0</v>
      </c>
      <c r="S139" s="141">
        <v>0</v>
      </c>
      <c r="T139" s="142">
        <f>S139*H139</f>
        <v>0</v>
      </c>
      <c r="AR139" s="143" t="s">
        <v>165</v>
      </c>
      <c r="AT139" s="143" t="s">
        <v>144</v>
      </c>
      <c r="AU139" s="143" t="s">
        <v>97</v>
      </c>
      <c r="AY139" s="15" t="s">
        <v>141</v>
      </c>
      <c r="BE139" s="144">
        <f>IF(N139="základní",J139,0)</f>
        <v>0</v>
      </c>
      <c r="BF139" s="144">
        <f>IF(N139="snížená",J139,0)</f>
        <v>0</v>
      </c>
      <c r="BG139" s="144">
        <f>IF(N139="zákl. přenesená",J139,0)</f>
        <v>0</v>
      </c>
      <c r="BH139" s="144">
        <f>IF(N139="sníž. přenesená",J139,0)</f>
        <v>0</v>
      </c>
      <c r="BI139" s="144">
        <f>IF(N139="nulová",J139,0)</f>
        <v>0</v>
      </c>
      <c r="BJ139" s="15" t="s">
        <v>95</v>
      </c>
      <c r="BK139" s="144">
        <f>ROUND(I139*H139,2)</f>
        <v>0</v>
      </c>
      <c r="BL139" s="15" t="s">
        <v>165</v>
      </c>
      <c r="BM139" s="143" t="s">
        <v>548</v>
      </c>
    </row>
    <row r="140" spans="2:65" s="1" customFormat="1" ht="39" customHeight="1">
      <c r="B140" s="30"/>
      <c r="D140" s="145" t="s">
        <v>150</v>
      </c>
      <c r="F140" s="146" t="s">
        <v>463</v>
      </c>
      <c r="I140" s="147"/>
      <c r="L140" s="30"/>
      <c r="M140" s="148"/>
      <c r="T140" s="54"/>
      <c r="AT140" s="15" t="s">
        <v>150</v>
      </c>
      <c r="AU140" s="15" t="s">
        <v>97</v>
      </c>
    </row>
    <row r="141" spans="2:65" s="11" customFormat="1" ht="22.9" customHeight="1">
      <c r="B141" s="119"/>
      <c r="D141" s="120" t="s">
        <v>87</v>
      </c>
      <c r="E141" s="129" t="s">
        <v>97</v>
      </c>
      <c r="F141" s="129" t="s">
        <v>549</v>
      </c>
      <c r="I141" s="122"/>
      <c r="J141" s="130">
        <f>BK141</f>
        <v>0</v>
      </c>
      <c r="L141" s="119"/>
      <c r="M141" s="124"/>
      <c r="P141" s="125">
        <f>SUM(P142:P148)</f>
        <v>0</v>
      </c>
      <c r="R141" s="125">
        <f>SUM(R142:R148)</f>
        <v>0.2</v>
      </c>
      <c r="T141" s="126">
        <f>SUM(T142:T148)</f>
        <v>0</v>
      </c>
      <c r="AR141" s="120" t="s">
        <v>95</v>
      </c>
      <c r="AT141" s="127" t="s">
        <v>87</v>
      </c>
      <c r="AU141" s="127" t="s">
        <v>95</v>
      </c>
      <c r="AY141" s="120" t="s">
        <v>141</v>
      </c>
      <c r="BK141" s="128">
        <f>SUM(BK142:BK148)</f>
        <v>0</v>
      </c>
    </row>
    <row r="142" spans="2:65" s="1" customFormat="1" ht="21.75" customHeight="1">
      <c r="B142" s="30"/>
      <c r="C142" s="167" t="s">
        <v>140</v>
      </c>
      <c r="D142" s="167" t="s">
        <v>550</v>
      </c>
      <c r="E142" s="168" t="s">
        <v>551</v>
      </c>
      <c r="F142" s="169" t="s">
        <v>552</v>
      </c>
      <c r="G142" s="170" t="s">
        <v>275</v>
      </c>
      <c r="H142" s="171">
        <v>200</v>
      </c>
      <c r="I142" s="172"/>
      <c r="J142" s="173">
        <f>ROUND(I142*H142,2)</f>
        <v>0</v>
      </c>
      <c r="K142" s="174"/>
      <c r="L142" s="175"/>
      <c r="M142" s="176"/>
      <c r="N142" s="177" t="s">
        <v>53</v>
      </c>
      <c r="P142" s="141">
        <f>O142*H142</f>
        <v>0</v>
      </c>
      <c r="Q142" s="141">
        <v>1E-3</v>
      </c>
      <c r="R142" s="141">
        <f>Q142*H142</f>
        <v>0.2</v>
      </c>
      <c r="S142" s="141">
        <v>0</v>
      </c>
      <c r="T142" s="142">
        <f>S142*H142</f>
        <v>0</v>
      </c>
      <c r="AR142" s="143" t="s">
        <v>185</v>
      </c>
      <c r="AT142" s="143" t="s">
        <v>550</v>
      </c>
      <c r="AU142" s="143" t="s">
        <v>97</v>
      </c>
      <c r="AY142" s="15" t="s">
        <v>141</v>
      </c>
      <c r="BE142" s="144">
        <f>IF(N142="základní",J142,0)</f>
        <v>0</v>
      </c>
      <c r="BF142" s="144">
        <f>IF(N142="snížená",J142,0)</f>
        <v>0</v>
      </c>
      <c r="BG142" s="144">
        <f>IF(N142="zákl. přenesená",J142,0)</f>
        <v>0</v>
      </c>
      <c r="BH142" s="144">
        <f>IF(N142="sníž. přenesená",J142,0)</f>
        <v>0</v>
      </c>
      <c r="BI142" s="144">
        <f>IF(N142="nulová",J142,0)</f>
        <v>0</v>
      </c>
      <c r="BJ142" s="15" t="s">
        <v>95</v>
      </c>
      <c r="BK142" s="144">
        <f>ROUND(I142*H142,2)</f>
        <v>0</v>
      </c>
      <c r="BL142" s="15" t="s">
        <v>165</v>
      </c>
      <c r="BM142" s="143" t="s">
        <v>553</v>
      </c>
    </row>
    <row r="143" spans="2:65" s="1" customFormat="1">
      <c r="B143" s="30"/>
      <c r="D143" s="145" t="s">
        <v>150</v>
      </c>
      <c r="F143" s="146" t="s">
        <v>554</v>
      </c>
      <c r="I143" s="147"/>
      <c r="L143" s="30"/>
      <c r="M143" s="148"/>
      <c r="T143" s="54"/>
      <c r="AT143" s="15" t="s">
        <v>150</v>
      </c>
      <c r="AU143" s="15" t="s">
        <v>97</v>
      </c>
    </row>
    <row r="144" spans="2:65" s="1" customFormat="1" ht="29.25" customHeight="1">
      <c r="B144" s="30"/>
      <c r="D144" s="145" t="s">
        <v>155</v>
      </c>
      <c r="F144" s="149" t="s">
        <v>555</v>
      </c>
      <c r="I144" s="147"/>
      <c r="L144" s="30"/>
      <c r="M144" s="148"/>
      <c r="T144" s="54"/>
      <c r="AT144" s="15" t="s">
        <v>155</v>
      </c>
      <c r="AU144" s="15" t="s">
        <v>97</v>
      </c>
    </row>
    <row r="145" spans="2:65" s="1" customFormat="1" ht="24.2" customHeight="1">
      <c r="B145" s="30"/>
      <c r="C145" s="131" t="s">
        <v>174</v>
      </c>
      <c r="D145" s="131" t="s">
        <v>144</v>
      </c>
      <c r="E145" s="132" t="s">
        <v>556</v>
      </c>
      <c r="F145" s="133" t="s">
        <v>557</v>
      </c>
      <c r="G145" s="134" t="s">
        <v>275</v>
      </c>
      <c r="H145" s="135">
        <v>200</v>
      </c>
      <c r="I145" s="136"/>
      <c r="J145" s="137">
        <f>ROUND(I145*H145,2)</f>
        <v>0</v>
      </c>
      <c r="K145" s="138"/>
      <c r="L145" s="30"/>
      <c r="M145" s="139"/>
      <c r="N145" s="140" t="s">
        <v>53</v>
      </c>
      <c r="P145" s="141">
        <f>O145*H145</f>
        <v>0</v>
      </c>
      <c r="Q145" s="141">
        <v>0</v>
      </c>
      <c r="R145" s="141">
        <f>Q145*H145</f>
        <v>0</v>
      </c>
      <c r="S145" s="141">
        <v>0</v>
      </c>
      <c r="T145" s="142">
        <f>S145*H145</f>
        <v>0</v>
      </c>
      <c r="AR145" s="143" t="s">
        <v>165</v>
      </c>
      <c r="AT145" s="143" t="s">
        <v>144</v>
      </c>
      <c r="AU145" s="143" t="s">
        <v>97</v>
      </c>
      <c r="AY145" s="15" t="s">
        <v>141</v>
      </c>
      <c r="BE145" s="144">
        <f>IF(N145="základní",J145,0)</f>
        <v>0</v>
      </c>
      <c r="BF145" s="144">
        <f>IF(N145="snížená",J145,0)</f>
        <v>0</v>
      </c>
      <c r="BG145" s="144">
        <f>IF(N145="zákl. přenesená",J145,0)</f>
        <v>0</v>
      </c>
      <c r="BH145" s="144">
        <f>IF(N145="sníž. přenesená",J145,0)</f>
        <v>0</v>
      </c>
      <c r="BI145" s="144">
        <f>IF(N145="nulová",J145,0)</f>
        <v>0</v>
      </c>
      <c r="BJ145" s="15" t="s">
        <v>95</v>
      </c>
      <c r="BK145" s="144">
        <f>ROUND(I145*H145,2)</f>
        <v>0</v>
      </c>
      <c r="BL145" s="15" t="s">
        <v>165</v>
      </c>
      <c r="BM145" s="143" t="s">
        <v>558</v>
      </c>
    </row>
    <row r="146" spans="2:65" s="1" customFormat="1" ht="19.5" customHeight="1">
      <c r="B146" s="30"/>
      <c r="D146" s="145" t="s">
        <v>150</v>
      </c>
      <c r="F146" s="146" t="s">
        <v>559</v>
      </c>
      <c r="I146" s="147"/>
      <c r="L146" s="30"/>
      <c r="M146" s="148"/>
      <c r="T146" s="54"/>
      <c r="AT146" s="15" t="s">
        <v>150</v>
      </c>
      <c r="AU146" s="15" t="s">
        <v>97</v>
      </c>
    </row>
    <row r="147" spans="2:65" s="1" customFormat="1" ht="19.5" customHeight="1">
      <c r="B147" s="30"/>
      <c r="D147" s="145" t="s">
        <v>155</v>
      </c>
      <c r="F147" s="149" t="s">
        <v>560</v>
      </c>
      <c r="I147" s="147"/>
      <c r="L147" s="30"/>
      <c r="M147" s="148"/>
      <c r="T147" s="54"/>
      <c r="AT147" s="15" t="s">
        <v>155</v>
      </c>
      <c r="AU147" s="15" t="s">
        <v>97</v>
      </c>
    </row>
    <row r="148" spans="2:65" s="12" customFormat="1">
      <c r="B148" s="153"/>
      <c r="D148" s="145" t="s">
        <v>227</v>
      </c>
      <c r="E148" s="159"/>
      <c r="F148" s="154" t="s">
        <v>561</v>
      </c>
      <c r="H148" s="155">
        <v>200</v>
      </c>
      <c r="I148" s="156"/>
      <c r="L148" s="153"/>
      <c r="M148" s="157"/>
      <c r="T148" s="158"/>
      <c r="AT148" s="159" t="s">
        <v>227</v>
      </c>
      <c r="AU148" s="159" t="s">
        <v>97</v>
      </c>
      <c r="AV148" s="12" t="s">
        <v>97</v>
      </c>
      <c r="AW148" s="12" t="s">
        <v>45</v>
      </c>
      <c r="AX148" s="12" t="s">
        <v>95</v>
      </c>
      <c r="AY148" s="159" t="s">
        <v>141</v>
      </c>
    </row>
    <row r="149" spans="2:65" s="11" customFormat="1" ht="22.9" customHeight="1">
      <c r="B149" s="119"/>
      <c r="D149" s="120" t="s">
        <v>87</v>
      </c>
      <c r="E149" s="129" t="s">
        <v>157</v>
      </c>
      <c r="F149" s="129" t="s">
        <v>562</v>
      </c>
      <c r="I149" s="122"/>
      <c r="J149" s="130">
        <f>BK149</f>
        <v>0</v>
      </c>
      <c r="L149" s="119"/>
      <c r="M149" s="124"/>
      <c r="P149" s="125">
        <f>SUM(P150:P155)</f>
        <v>0</v>
      </c>
      <c r="R149" s="125">
        <f>SUM(R150:R155)</f>
        <v>211.12</v>
      </c>
      <c r="T149" s="126">
        <f>SUM(T150:T155)</f>
        <v>0</v>
      </c>
      <c r="AR149" s="120" t="s">
        <v>95</v>
      </c>
      <c r="AT149" s="127" t="s">
        <v>87</v>
      </c>
      <c r="AU149" s="127" t="s">
        <v>95</v>
      </c>
      <c r="AY149" s="120" t="s">
        <v>141</v>
      </c>
      <c r="BK149" s="128">
        <f>SUM(BK150:BK155)</f>
        <v>0</v>
      </c>
    </row>
    <row r="150" spans="2:65" s="1" customFormat="1" ht="24.2" customHeight="1">
      <c r="B150" s="30"/>
      <c r="C150" s="131" t="s">
        <v>179</v>
      </c>
      <c r="D150" s="131" t="s">
        <v>144</v>
      </c>
      <c r="E150" s="132" t="s">
        <v>563</v>
      </c>
      <c r="F150" s="133" t="s">
        <v>564</v>
      </c>
      <c r="G150" s="134" t="s">
        <v>275</v>
      </c>
      <c r="H150" s="135">
        <v>200</v>
      </c>
      <c r="I150" s="136"/>
      <c r="J150" s="137">
        <f>ROUND(I150*H150,2)</f>
        <v>0</v>
      </c>
      <c r="K150" s="138"/>
      <c r="L150" s="30"/>
      <c r="M150" s="139"/>
      <c r="N150" s="140" t="s">
        <v>53</v>
      </c>
      <c r="P150" s="141">
        <f>O150*H150</f>
        <v>0</v>
      </c>
      <c r="Q150" s="141">
        <v>1.0556000000000001</v>
      </c>
      <c r="R150" s="141">
        <f>Q150*H150</f>
        <v>211.12</v>
      </c>
      <c r="S150" s="141">
        <v>0</v>
      </c>
      <c r="T150" s="142">
        <f>S150*H150</f>
        <v>0</v>
      </c>
      <c r="AR150" s="143" t="s">
        <v>165</v>
      </c>
      <c r="AT150" s="143" t="s">
        <v>144</v>
      </c>
      <c r="AU150" s="143" t="s">
        <v>97</v>
      </c>
      <c r="AY150" s="15" t="s">
        <v>141</v>
      </c>
      <c r="BE150" s="144">
        <f>IF(N150="základní",J150,0)</f>
        <v>0</v>
      </c>
      <c r="BF150" s="144">
        <f>IF(N150="snížená",J150,0)</f>
        <v>0</v>
      </c>
      <c r="BG150" s="144">
        <f>IF(N150="zákl. přenesená",J150,0)</f>
        <v>0</v>
      </c>
      <c r="BH150" s="144">
        <f>IF(N150="sníž. přenesená",J150,0)</f>
        <v>0</v>
      </c>
      <c r="BI150" s="144">
        <f>IF(N150="nulová",J150,0)</f>
        <v>0</v>
      </c>
      <c r="BJ150" s="15" t="s">
        <v>95</v>
      </c>
      <c r="BK150" s="144">
        <f>ROUND(I150*H150,2)</f>
        <v>0</v>
      </c>
      <c r="BL150" s="15" t="s">
        <v>165</v>
      </c>
      <c r="BM150" s="143" t="s">
        <v>565</v>
      </c>
    </row>
    <row r="151" spans="2:65" s="1" customFormat="1" ht="19.5" customHeight="1">
      <c r="B151" s="30"/>
      <c r="D151" s="145" t="s">
        <v>150</v>
      </c>
      <c r="F151" s="146" t="s">
        <v>564</v>
      </c>
      <c r="I151" s="147"/>
      <c r="L151" s="30"/>
      <c r="M151" s="148"/>
      <c r="T151" s="54"/>
      <c r="AT151" s="15" t="s">
        <v>150</v>
      </c>
      <c r="AU151" s="15" t="s">
        <v>97</v>
      </c>
    </row>
    <row r="152" spans="2:65" s="1" customFormat="1" ht="29.25" customHeight="1">
      <c r="B152" s="30"/>
      <c r="D152" s="145" t="s">
        <v>155</v>
      </c>
      <c r="F152" s="149" t="s">
        <v>566</v>
      </c>
      <c r="I152" s="147"/>
      <c r="L152" s="30"/>
      <c r="M152" s="148"/>
      <c r="T152" s="54"/>
      <c r="AT152" s="15" t="s">
        <v>155</v>
      </c>
      <c r="AU152" s="15" t="s">
        <v>97</v>
      </c>
    </row>
    <row r="153" spans="2:65" s="1" customFormat="1" ht="16.5" customHeight="1">
      <c r="B153" s="30"/>
      <c r="C153" s="131" t="s">
        <v>185</v>
      </c>
      <c r="D153" s="131" t="s">
        <v>144</v>
      </c>
      <c r="E153" s="132" t="s">
        <v>567</v>
      </c>
      <c r="F153" s="133" t="s">
        <v>568</v>
      </c>
      <c r="G153" s="134" t="s">
        <v>147</v>
      </c>
      <c r="H153" s="135">
        <v>1</v>
      </c>
      <c r="I153" s="136"/>
      <c r="J153" s="137">
        <f>ROUND(I153*H153,2)</f>
        <v>0</v>
      </c>
      <c r="K153" s="138"/>
      <c r="L153" s="30"/>
      <c r="M153" s="139"/>
      <c r="N153" s="140" t="s">
        <v>53</v>
      </c>
      <c r="P153" s="141">
        <f>O153*H153</f>
        <v>0</v>
      </c>
      <c r="Q153" s="141">
        <v>0</v>
      </c>
      <c r="R153" s="141">
        <f>Q153*H153</f>
        <v>0</v>
      </c>
      <c r="S153" s="141">
        <v>0</v>
      </c>
      <c r="T153" s="142">
        <f>S153*H153</f>
        <v>0</v>
      </c>
      <c r="AR153" s="143" t="s">
        <v>165</v>
      </c>
      <c r="AT153" s="143" t="s">
        <v>144</v>
      </c>
      <c r="AU153" s="143" t="s">
        <v>97</v>
      </c>
      <c r="AY153" s="15" t="s">
        <v>141</v>
      </c>
      <c r="BE153" s="144">
        <f>IF(N153="základní",J153,0)</f>
        <v>0</v>
      </c>
      <c r="BF153" s="144">
        <f>IF(N153="snížená",J153,0)</f>
        <v>0</v>
      </c>
      <c r="BG153" s="144">
        <f>IF(N153="zákl. přenesená",J153,0)</f>
        <v>0</v>
      </c>
      <c r="BH153" s="144">
        <f>IF(N153="sníž. přenesená",J153,0)</f>
        <v>0</v>
      </c>
      <c r="BI153" s="144">
        <f>IF(N153="nulová",J153,0)</f>
        <v>0</v>
      </c>
      <c r="BJ153" s="15" t="s">
        <v>95</v>
      </c>
      <c r="BK153" s="144">
        <f>ROUND(I153*H153,2)</f>
        <v>0</v>
      </c>
      <c r="BL153" s="15" t="s">
        <v>165</v>
      </c>
      <c r="BM153" s="143" t="s">
        <v>569</v>
      </c>
    </row>
    <row r="154" spans="2:65" s="1" customFormat="1">
      <c r="B154" s="30"/>
      <c r="D154" s="145" t="s">
        <v>150</v>
      </c>
      <c r="F154" s="146" t="s">
        <v>568</v>
      </c>
      <c r="I154" s="147"/>
      <c r="L154" s="30"/>
      <c r="M154" s="148"/>
      <c r="T154" s="54"/>
      <c r="AT154" s="15" t="s">
        <v>150</v>
      </c>
      <c r="AU154" s="15" t="s">
        <v>97</v>
      </c>
    </row>
    <row r="155" spans="2:65" s="1" customFormat="1" ht="29.25" customHeight="1">
      <c r="B155" s="30"/>
      <c r="D155" s="145" t="s">
        <v>155</v>
      </c>
      <c r="F155" s="149" t="s">
        <v>570</v>
      </c>
      <c r="I155" s="147"/>
      <c r="L155" s="30"/>
      <c r="M155" s="148"/>
      <c r="T155" s="54"/>
      <c r="AT155" s="15" t="s">
        <v>155</v>
      </c>
      <c r="AU155" s="15" t="s">
        <v>97</v>
      </c>
    </row>
    <row r="156" spans="2:65" s="11" customFormat="1" ht="22.9" customHeight="1">
      <c r="B156" s="119"/>
      <c r="D156" s="120" t="s">
        <v>87</v>
      </c>
      <c r="E156" s="129" t="s">
        <v>190</v>
      </c>
      <c r="F156" s="129" t="s">
        <v>571</v>
      </c>
      <c r="I156" s="122"/>
      <c r="J156" s="130">
        <f>BK156</f>
        <v>0</v>
      </c>
      <c r="L156" s="119"/>
      <c r="M156" s="124"/>
      <c r="P156" s="125">
        <f>SUM(P157:P159)</f>
        <v>0</v>
      </c>
      <c r="R156" s="125">
        <f>SUM(R157:R159)</f>
        <v>0</v>
      </c>
      <c r="T156" s="126">
        <f>SUM(T157:T159)</f>
        <v>14.000000000000002</v>
      </c>
      <c r="AR156" s="120" t="s">
        <v>95</v>
      </c>
      <c r="AT156" s="127" t="s">
        <v>87</v>
      </c>
      <c r="AU156" s="127" t="s">
        <v>95</v>
      </c>
      <c r="AY156" s="120" t="s">
        <v>141</v>
      </c>
      <c r="BK156" s="128">
        <f>SUM(BK157:BK159)</f>
        <v>0</v>
      </c>
    </row>
    <row r="157" spans="2:65" s="1" customFormat="1" ht="33" customHeight="1">
      <c r="B157" s="30"/>
      <c r="C157" s="131" t="s">
        <v>190</v>
      </c>
      <c r="D157" s="131" t="s">
        <v>144</v>
      </c>
      <c r="E157" s="132" t="s">
        <v>572</v>
      </c>
      <c r="F157" s="133" t="s">
        <v>573</v>
      </c>
      <c r="G157" s="134" t="s">
        <v>275</v>
      </c>
      <c r="H157" s="135">
        <v>200</v>
      </c>
      <c r="I157" s="136"/>
      <c r="J157" s="137">
        <f>ROUND(I157*H157,2)</f>
        <v>0</v>
      </c>
      <c r="K157" s="138"/>
      <c r="L157" s="30"/>
      <c r="M157" s="139"/>
      <c r="N157" s="140" t="s">
        <v>53</v>
      </c>
      <c r="P157" s="141">
        <f>O157*H157</f>
        <v>0</v>
      </c>
      <c r="Q157" s="141">
        <v>0</v>
      </c>
      <c r="R157" s="141">
        <f>Q157*H157</f>
        <v>0</v>
      </c>
      <c r="S157" s="141">
        <v>7.0000000000000007E-2</v>
      </c>
      <c r="T157" s="142">
        <f>S157*H157</f>
        <v>14.000000000000002</v>
      </c>
      <c r="AR157" s="143" t="s">
        <v>165</v>
      </c>
      <c r="AT157" s="143" t="s">
        <v>144</v>
      </c>
      <c r="AU157" s="143" t="s">
        <v>97</v>
      </c>
      <c r="AY157" s="15" t="s">
        <v>141</v>
      </c>
      <c r="BE157" s="144">
        <f>IF(N157="základní",J157,0)</f>
        <v>0</v>
      </c>
      <c r="BF157" s="144">
        <f>IF(N157="snížená",J157,0)</f>
        <v>0</v>
      </c>
      <c r="BG157" s="144">
        <f>IF(N157="zákl. přenesená",J157,0)</f>
        <v>0</v>
      </c>
      <c r="BH157" s="144">
        <f>IF(N157="sníž. přenesená",J157,0)</f>
        <v>0</v>
      </c>
      <c r="BI157" s="144">
        <f>IF(N157="nulová",J157,0)</f>
        <v>0</v>
      </c>
      <c r="BJ157" s="15" t="s">
        <v>95</v>
      </c>
      <c r="BK157" s="144">
        <f>ROUND(I157*H157,2)</f>
        <v>0</v>
      </c>
      <c r="BL157" s="15" t="s">
        <v>165</v>
      </c>
      <c r="BM157" s="143" t="s">
        <v>574</v>
      </c>
    </row>
    <row r="158" spans="2:65" s="1" customFormat="1" ht="19.5" customHeight="1">
      <c r="B158" s="30"/>
      <c r="D158" s="145" t="s">
        <v>150</v>
      </c>
      <c r="F158" s="146" t="s">
        <v>575</v>
      </c>
      <c r="I158" s="147"/>
      <c r="L158" s="30"/>
      <c r="M158" s="148"/>
      <c r="T158" s="54"/>
      <c r="AT158" s="15" t="s">
        <v>150</v>
      </c>
      <c r="AU158" s="15" t="s">
        <v>97</v>
      </c>
    </row>
    <row r="159" spans="2:65" s="12" customFormat="1">
      <c r="B159" s="153"/>
      <c r="D159" s="145" t="s">
        <v>227</v>
      </c>
      <c r="E159" s="159"/>
      <c r="F159" s="154" t="s">
        <v>576</v>
      </c>
      <c r="H159" s="155">
        <v>200</v>
      </c>
      <c r="I159" s="156"/>
      <c r="L159" s="153"/>
      <c r="M159" s="157"/>
      <c r="T159" s="158"/>
      <c r="AT159" s="159" t="s">
        <v>227</v>
      </c>
      <c r="AU159" s="159" t="s">
        <v>97</v>
      </c>
      <c r="AV159" s="12" t="s">
        <v>97</v>
      </c>
      <c r="AW159" s="12" t="s">
        <v>45</v>
      </c>
      <c r="AX159" s="12" t="s">
        <v>95</v>
      </c>
      <c r="AY159" s="159" t="s">
        <v>141</v>
      </c>
    </row>
    <row r="160" spans="2:65" s="11" customFormat="1" ht="22.9" customHeight="1">
      <c r="B160" s="119"/>
      <c r="D160" s="120" t="s">
        <v>87</v>
      </c>
      <c r="E160" s="129" t="s">
        <v>477</v>
      </c>
      <c r="F160" s="129" t="s">
        <v>478</v>
      </c>
      <c r="I160" s="122"/>
      <c r="J160" s="130">
        <f>BK160</f>
        <v>0</v>
      </c>
      <c r="L160" s="119"/>
      <c r="M160" s="124"/>
      <c r="P160" s="125">
        <f>SUM(P161:P167)</f>
        <v>0</v>
      </c>
      <c r="R160" s="125">
        <f>SUM(R161:R167)</f>
        <v>0.19800000000000001</v>
      </c>
      <c r="T160" s="126">
        <f>SUM(T161:T167)</f>
        <v>0</v>
      </c>
      <c r="AR160" s="120" t="s">
        <v>95</v>
      </c>
      <c r="AT160" s="127" t="s">
        <v>87</v>
      </c>
      <c r="AU160" s="127" t="s">
        <v>95</v>
      </c>
      <c r="AY160" s="120" t="s">
        <v>141</v>
      </c>
      <c r="BK160" s="128">
        <f>SUM(BK161:BK167)</f>
        <v>0</v>
      </c>
    </row>
    <row r="161" spans="2:65" s="1" customFormat="1" ht="24.2" customHeight="1">
      <c r="B161" s="30"/>
      <c r="C161" s="131" t="s">
        <v>197</v>
      </c>
      <c r="D161" s="131" t="s">
        <v>144</v>
      </c>
      <c r="E161" s="132" t="s">
        <v>577</v>
      </c>
      <c r="F161" s="133" t="s">
        <v>578</v>
      </c>
      <c r="G161" s="134" t="s">
        <v>275</v>
      </c>
      <c r="H161" s="135">
        <v>200</v>
      </c>
      <c r="I161" s="136"/>
      <c r="J161" s="137">
        <f>ROUND(I161*H161,2)</f>
        <v>0</v>
      </c>
      <c r="K161" s="138"/>
      <c r="L161" s="30"/>
      <c r="M161" s="139"/>
      <c r="N161" s="140" t="s">
        <v>53</v>
      </c>
      <c r="P161" s="141">
        <f>O161*H161</f>
        <v>0</v>
      </c>
      <c r="Q161" s="141">
        <v>9.8999999999999999E-4</v>
      </c>
      <c r="R161" s="141">
        <f>Q161*H161</f>
        <v>0.19800000000000001</v>
      </c>
      <c r="S161" s="141">
        <v>0</v>
      </c>
      <c r="T161" s="142">
        <f>S161*H161</f>
        <v>0</v>
      </c>
      <c r="AR161" s="143" t="s">
        <v>165</v>
      </c>
      <c r="AT161" s="143" t="s">
        <v>144</v>
      </c>
      <c r="AU161" s="143" t="s">
        <v>97</v>
      </c>
      <c r="AY161" s="15" t="s">
        <v>141</v>
      </c>
      <c r="BE161" s="144">
        <f>IF(N161="základní",J161,0)</f>
        <v>0</v>
      </c>
      <c r="BF161" s="144">
        <f>IF(N161="snížená",J161,0)</f>
        <v>0</v>
      </c>
      <c r="BG161" s="144">
        <f>IF(N161="zákl. přenesená",J161,0)</f>
        <v>0</v>
      </c>
      <c r="BH161" s="144">
        <f>IF(N161="sníž. přenesená",J161,0)</f>
        <v>0</v>
      </c>
      <c r="BI161" s="144">
        <f>IF(N161="nulová",J161,0)</f>
        <v>0</v>
      </c>
      <c r="BJ161" s="15" t="s">
        <v>95</v>
      </c>
      <c r="BK161" s="144">
        <f>ROUND(I161*H161,2)</f>
        <v>0</v>
      </c>
      <c r="BL161" s="15" t="s">
        <v>165</v>
      </c>
      <c r="BM161" s="143" t="s">
        <v>579</v>
      </c>
    </row>
    <row r="162" spans="2:65" s="1" customFormat="1" ht="19.5" customHeight="1">
      <c r="B162" s="30"/>
      <c r="D162" s="145" t="s">
        <v>150</v>
      </c>
      <c r="F162" s="146" t="s">
        <v>580</v>
      </c>
      <c r="I162" s="147"/>
      <c r="L162" s="30"/>
      <c r="M162" s="148"/>
      <c r="T162" s="54"/>
      <c r="AT162" s="15" t="s">
        <v>150</v>
      </c>
      <c r="AU162" s="15" t="s">
        <v>97</v>
      </c>
    </row>
    <row r="163" spans="2:65" s="12" customFormat="1">
      <c r="B163" s="153"/>
      <c r="D163" s="145" t="s">
        <v>227</v>
      </c>
      <c r="E163" s="159"/>
      <c r="F163" s="154" t="s">
        <v>581</v>
      </c>
      <c r="H163" s="155">
        <v>200</v>
      </c>
      <c r="I163" s="156"/>
      <c r="L163" s="153"/>
      <c r="M163" s="157"/>
      <c r="T163" s="158"/>
      <c r="AT163" s="159" t="s">
        <v>227</v>
      </c>
      <c r="AU163" s="159" t="s">
        <v>97</v>
      </c>
      <c r="AV163" s="12" t="s">
        <v>97</v>
      </c>
      <c r="AW163" s="12" t="s">
        <v>45</v>
      </c>
      <c r="AX163" s="12" t="s">
        <v>95</v>
      </c>
      <c r="AY163" s="159" t="s">
        <v>141</v>
      </c>
    </row>
    <row r="164" spans="2:65" s="1" customFormat="1" ht="37.9" customHeight="1">
      <c r="B164" s="30"/>
      <c r="C164" s="131" t="s">
        <v>203</v>
      </c>
      <c r="D164" s="131" t="s">
        <v>144</v>
      </c>
      <c r="E164" s="132" t="s">
        <v>479</v>
      </c>
      <c r="F164" s="133" t="s">
        <v>582</v>
      </c>
      <c r="G164" s="134" t="s">
        <v>7</v>
      </c>
      <c r="H164" s="135">
        <v>51.917999999999999</v>
      </c>
      <c r="I164" s="136"/>
      <c r="J164" s="137">
        <f>ROUND(I164*H164,2)</f>
        <v>0</v>
      </c>
      <c r="K164" s="138"/>
      <c r="L164" s="30"/>
      <c r="M164" s="139"/>
      <c r="N164" s="140" t="s">
        <v>53</v>
      </c>
      <c r="P164" s="141">
        <f>O164*H164</f>
        <v>0</v>
      </c>
      <c r="Q164" s="141">
        <v>0</v>
      </c>
      <c r="R164" s="141">
        <f>Q164*H164</f>
        <v>0</v>
      </c>
      <c r="S164" s="141">
        <v>0</v>
      </c>
      <c r="T164" s="142">
        <f>S164*H164</f>
        <v>0</v>
      </c>
      <c r="AR164" s="143" t="s">
        <v>165</v>
      </c>
      <c r="AT164" s="143" t="s">
        <v>144</v>
      </c>
      <c r="AU164" s="143" t="s">
        <v>97</v>
      </c>
      <c r="AY164" s="15" t="s">
        <v>141</v>
      </c>
      <c r="BE164" s="144">
        <f>IF(N164="základní",J164,0)</f>
        <v>0</v>
      </c>
      <c r="BF164" s="144">
        <f>IF(N164="snížená",J164,0)</f>
        <v>0</v>
      </c>
      <c r="BG164" s="144">
        <f>IF(N164="zákl. přenesená",J164,0)</f>
        <v>0</v>
      </c>
      <c r="BH164" s="144">
        <f>IF(N164="sníž. přenesená",J164,0)</f>
        <v>0</v>
      </c>
      <c r="BI164" s="144">
        <f>IF(N164="nulová",J164,0)</f>
        <v>0</v>
      </c>
      <c r="BJ164" s="15" t="s">
        <v>95</v>
      </c>
      <c r="BK164" s="144">
        <f>ROUND(I164*H164,2)</f>
        <v>0</v>
      </c>
      <c r="BL164" s="15" t="s">
        <v>165</v>
      </c>
      <c r="BM164" s="143" t="s">
        <v>583</v>
      </c>
    </row>
    <row r="165" spans="2:65" s="1" customFormat="1" ht="19.5" customHeight="1">
      <c r="B165" s="30"/>
      <c r="D165" s="145" t="s">
        <v>150</v>
      </c>
      <c r="F165" s="146" t="s">
        <v>582</v>
      </c>
      <c r="I165" s="147"/>
      <c r="L165" s="30"/>
      <c r="M165" s="148"/>
      <c r="T165" s="54"/>
      <c r="AT165" s="15" t="s">
        <v>150</v>
      </c>
      <c r="AU165" s="15" t="s">
        <v>97</v>
      </c>
    </row>
    <row r="166" spans="2:65" s="12" customFormat="1">
      <c r="B166" s="153"/>
      <c r="D166" s="145" t="s">
        <v>227</v>
      </c>
      <c r="E166" s="159"/>
      <c r="F166" s="154" t="s">
        <v>584</v>
      </c>
      <c r="H166" s="155">
        <v>50.417999999999999</v>
      </c>
      <c r="I166" s="156"/>
      <c r="L166" s="153"/>
      <c r="M166" s="157"/>
      <c r="T166" s="158"/>
      <c r="AT166" s="159" t="s">
        <v>227</v>
      </c>
      <c r="AU166" s="159" t="s">
        <v>97</v>
      </c>
      <c r="AV166" s="12" t="s">
        <v>97</v>
      </c>
      <c r="AW166" s="12" t="s">
        <v>45</v>
      </c>
      <c r="AX166" s="12" t="s">
        <v>88</v>
      </c>
      <c r="AY166" s="159" t="s">
        <v>141</v>
      </c>
    </row>
    <row r="167" spans="2:65" s="12" customFormat="1">
      <c r="B167" s="153"/>
      <c r="D167" s="145" t="s">
        <v>227</v>
      </c>
      <c r="E167" s="159"/>
      <c r="F167" s="154" t="s">
        <v>585</v>
      </c>
      <c r="H167" s="155">
        <v>1.5</v>
      </c>
      <c r="I167" s="156"/>
      <c r="L167" s="153"/>
      <c r="M167" s="157"/>
      <c r="T167" s="158"/>
      <c r="AT167" s="159" t="s">
        <v>227</v>
      </c>
      <c r="AU167" s="159" t="s">
        <v>97</v>
      </c>
      <c r="AV167" s="12" t="s">
        <v>97</v>
      </c>
      <c r="AW167" s="12" t="s">
        <v>45</v>
      </c>
      <c r="AX167" s="12" t="s">
        <v>88</v>
      </c>
      <c r="AY167" s="159" t="s">
        <v>141</v>
      </c>
    </row>
    <row r="168" spans="2:65" s="11" customFormat="1" ht="22.9" customHeight="1">
      <c r="B168" s="119"/>
      <c r="D168" s="120" t="s">
        <v>87</v>
      </c>
      <c r="E168" s="129" t="s">
        <v>586</v>
      </c>
      <c r="F168" s="129" t="s">
        <v>587</v>
      </c>
      <c r="I168" s="122"/>
      <c r="J168" s="130">
        <f>BK168</f>
        <v>0</v>
      </c>
      <c r="L168" s="119"/>
      <c r="M168" s="124"/>
      <c r="P168" s="125">
        <f>SUM(P169:P170)</f>
        <v>0</v>
      </c>
      <c r="R168" s="125">
        <f>SUM(R169:R170)</f>
        <v>0</v>
      </c>
      <c r="T168" s="126">
        <f>SUM(T169:T170)</f>
        <v>0</v>
      </c>
      <c r="AR168" s="120" t="s">
        <v>95</v>
      </c>
      <c r="AT168" s="127" t="s">
        <v>87</v>
      </c>
      <c r="AU168" s="127" t="s">
        <v>95</v>
      </c>
      <c r="AY168" s="120" t="s">
        <v>141</v>
      </c>
      <c r="BK168" s="128">
        <f>SUM(BK169:BK170)</f>
        <v>0</v>
      </c>
    </row>
    <row r="169" spans="2:65" s="1" customFormat="1" ht="16.5" customHeight="1">
      <c r="B169" s="30"/>
      <c r="C169" s="131" t="s">
        <v>211</v>
      </c>
      <c r="D169" s="131" t="s">
        <v>144</v>
      </c>
      <c r="E169" s="132" t="s">
        <v>588</v>
      </c>
      <c r="F169" s="133" t="s">
        <v>589</v>
      </c>
      <c r="G169" s="134" t="s">
        <v>7</v>
      </c>
      <c r="H169" s="135">
        <v>211.518</v>
      </c>
      <c r="I169" s="136"/>
      <c r="J169" s="137">
        <f>ROUND(I169*H169,2)</f>
        <v>0</v>
      </c>
      <c r="K169" s="138"/>
      <c r="L169" s="30"/>
      <c r="M169" s="139"/>
      <c r="N169" s="140" t="s">
        <v>53</v>
      </c>
      <c r="P169" s="141">
        <f>O169*H169</f>
        <v>0</v>
      </c>
      <c r="Q169" s="141">
        <v>0</v>
      </c>
      <c r="R169" s="141">
        <f>Q169*H169</f>
        <v>0</v>
      </c>
      <c r="S169" s="141">
        <v>0</v>
      </c>
      <c r="T169" s="142">
        <f>S169*H169</f>
        <v>0</v>
      </c>
      <c r="AR169" s="143" t="s">
        <v>165</v>
      </c>
      <c r="AT169" s="143" t="s">
        <v>144</v>
      </c>
      <c r="AU169" s="143" t="s">
        <v>97</v>
      </c>
      <c r="AY169" s="15" t="s">
        <v>141</v>
      </c>
      <c r="BE169" s="144">
        <f>IF(N169="základní",J169,0)</f>
        <v>0</v>
      </c>
      <c r="BF169" s="144">
        <f>IF(N169="snížená",J169,0)</f>
        <v>0</v>
      </c>
      <c r="BG169" s="144">
        <f>IF(N169="zákl. přenesená",J169,0)</f>
        <v>0</v>
      </c>
      <c r="BH169" s="144">
        <f>IF(N169="sníž. přenesená",J169,0)</f>
        <v>0</v>
      </c>
      <c r="BI169" s="144">
        <f>IF(N169="nulová",J169,0)</f>
        <v>0</v>
      </c>
      <c r="BJ169" s="15" t="s">
        <v>95</v>
      </c>
      <c r="BK169" s="144">
        <f>ROUND(I169*H169,2)</f>
        <v>0</v>
      </c>
      <c r="BL169" s="15" t="s">
        <v>165</v>
      </c>
      <c r="BM169" s="143" t="s">
        <v>590</v>
      </c>
    </row>
    <row r="170" spans="2:65" s="1" customFormat="1">
      <c r="B170" s="30"/>
      <c r="D170" s="145" t="s">
        <v>150</v>
      </c>
      <c r="F170" s="146" t="s">
        <v>591</v>
      </c>
      <c r="I170" s="147"/>
      <c r="L170" s="30"/>
      <c r="M170" s="148"/>
      <c r="T170" s="54"/>
      <c r="AT170" s="15" t="s">
        <v>150</v>
      </c>
      <c r="AU170" s="15" t="s">
        <v>97</v>
      </c>
    </row>
    <row r="171" spans="2:65" s="11" customFormat="1" ht="25.9" customHeight="1">
      <c r="B171" s="119"/>
      <c r="D171" s="120" t="s">
        <v>87</v>
      </c>
      <c r="E171" s="121" t="s">
        <v>485</v>
      </c>
      <c r="F171" s="121" t="s">
        <v>486</v>
      </c>
      <c r="I171" s="122"/>
      <c r="J171" s="123">
        <f>BK171</f>
        <v>0</v>
      </c>
      <c r="L171" s="119"/>
      <c r="M171" s="124"/>
      <c r="P171" s="125">
        <f>P172</f>
        <v>0</v>
      </c>
      <c r="R171" s="125">
        <f>R172</f>
        <v>0.5</v>
      </c>
      <c r="T171" s="126">
        <f>T172</f>
        <v>0.5</v>
      </c>
      <c r="AR171" s="120" t="s">
        <v>97</v>
      </c>
      <c r="AT171" s="127" t="s">
        <v>87</v>
      </c>
      <c r="AU171" s="127" t="s">
        <v>88</v>
      </c>
      <c r="AY171" s="120" t="s">
        <v>141</v>
      </c>
      <c r="BK171" s="128">
        <f>BK172</f>
        <v>0</v>
      </c>
    </row>
    <row r="172" spans="2:65" s="11" customFormat="1" ht="22.9" customHeight="1">
      <c r="B172" s="119"/>
      <c r="D172" s="120" t="s">
        <v>87</v>
      </c>
      <c r="E172" s="129" t="s">
        <v>487</v>
      </c>
      <c r="F172" s="129" t="s">
        <v>488</v>
      </c>
      <c r="I172" s="122"/>
      <c r="J172" s="130">
        <f>BK172</f>
        <v>0</v>
      </c>
      <c r="L172" s="119"/>
      <c r="M172" s="124"/>
      <c r="P172" s="125">
        <f>SUM(P173:P177)</f>
        <v>0</v>
      </c>
      <c r="R172" s="125">
        <f>SUM(R173:R177)</f>
        <v>0.5</v>
      </c>
      <c r="T172" s="126">
        <f>SUM(T173:T177)</f>
        <v>0.5</v>
      </c>
      <c r="AR172" s="120" t="s">
        <v>97</v>
      </c>
      <c r="AT172" s="127" t="s">
        <v>87</v>
      </c>
      <c r="AU172" s="127" t="s">
        <v>95</v>
      </c>
      <c r="AY172" s="120" t="s">
        <v>141</v>
      </c>
      <c r="BK172" s="128">
        <f>SUM(BK173:BK177)</f>
        <v>0</v>
      </c>
    </row>
    <row r="173" spans="2:65" s="1" customFormat="1" ht="24.2" customHeight="1">
      <c r="B173" s="30"/>
      <c r="C173" s="131" t="s">
        <v>286</v>
      </c>
      <c r="D173" s="131" t="s">
        <v>144</v>
      </c>
      <c r="E173" s="132" t="s">
        <v>592</v>
      </c>
      <c r="F173" s="133" t="s">
        <v>593</v>
      </c>
      <c r="G173" s="134" t="s">
        <v>275</v>
      </c>
      <c r="H173" s="135">
        <v>20</v>
      </c>
      <c r="I173" s="136"/>
      <c r="J173" s="137">
        <f>ROUND(I173*H173,2)</f>
        <v>0</v>
      </c>
      <c r="K173" s="138"/>
      <c r="L173" s="30"/>
      <c r="M173" s="139"/>
      <c r="N173" s="140" t="s">
        <v>53</v>
      </c>
      <c r="P173" s="141">
        <f>O173*H173</f>
        <v>0</v>
      </c>
      <c r="Q173" s="141">
        <v>2.5000000000000001E-2</v>
      </c>
      <c r="R173" s="141">
        <f>Q173*H173</f>
        <v>0.5</v>
      </c>
      <c r="S173" s="141">
        <v>2.5000000000000001E-2</v>
      </c>
      <c r="T173" s="142">
        <f>S173*H173</f>
        <v>0.5</v>
      </c>
      <c r="AR173" s="143" t="s">
        <v>304</v>
      </c>
      <c r="AT173" s="143" t="s">
        <v>144</v>
      </c>
      <c r="AU173" s="143" t="s">
        <v>97</v>
      </c>
      <c r="AY173" s="15" t="s">
        <v>141</v>
      </c>
      <c r="BE173" s="144">
        <f>IF(N173="základní",J173,0)</f>
        <v>0</v>
      </c>
      <c r="BF173" s="144">
        <f>IF(N173="snížená",J173,0)</f>
        <v>0</v>
      </c>
      <c r="BG173" s="144">
        <f>IF(N173="zákl. přenesená",J173,0)</f>
        <v>0</v>
      </c>
      <c r="BH173" s="144">
        <f>IF(N173="sníž. přenesená",J173,0)</f>
        <v>0</v>
      </c>
      <c r="BI173" s="144">
        <f>IF(N173="nulová",J173,0)</f>
        <v>0</v>
      </c>
      <c r="BJ173" s="15" t="s">
        <v>95</v>
      </c>
      <c r="BK173" s="144">
        <f>ROUND(I173*H173,2)</f>
        <v>0</v>
      </c>
      <c r="BL173" s="15" t="s">
        <v>304</v>
      </c>
      <c r="BM173" s="143" t="s">
        <v>594</v>
      </c>
    </row>
    <row r="174" spans="2:65" s="1" customFormat="1" ht="29.25" customHeight="1">
      <c r="B174" s="30"/>
      <c r="D174" s="145" t="s">
        <v>150</v>
      </c>
      <c r="F174" s="146" t="s">
        <v>595</v>
      </c>
      <c r="I174" s="147"/>
      <c r="L174" s="30"/>
      <c r="M174" s="148"/>
      <c r="T174" s="54"/>
      <c r="AT174" s="15" t="s">
        <v>150</v>
      </c>
      <c r="AU174" s="15" t="s">
        <v>97</v>
      </c>
    </row>
    <row r="175" spans="2:65" s="1" customFormat="1" ht="29.25" customHeight="1">
      <c r="B175" s="30"/>
      <c r="D175" s="145" t="s">
        <v>155</v>
      </c>
      <c r="F175" s="149" t="s">
        <v>596</v>
      </c>
      <c r="I175" s="147"/>
      <c r="L175" s="30"/>
      <c r="M175" s="148"/>
      <c r="T175" s="54"/>
      <c r="AT175" s="15" t="s">
        <v>155</v>
      </c>
      <c r="AU175" s="15" t="s">
        <v>97</v>
      </c>
    </row>
    <row r="176" spans="2:65" s="12" customFormat="1">
      <c r="B176" s="153"/>
      <c r="D176" s="145" t="s">
        <v>227</v>
      </c>
      <c r="E176" s="159"/>
      <c r="F176" s="154" t="s">
        <v>581</v>
      </c>
      <c r="H176" s="155">
        <v>200</v>
      </c>
      <c r="I176" s="156"/>
      <c r="L176" s="153"/>
      <c r="M176" s="157"/>
      <c r="T176" s="158"/>
      <c r="AT176" s="159" t="s">
        <v>227</v>
      </c>
      <c r="AU176" s="159" t="s">
        <v>97</v>
      </c>
      <c r="AV176" s="12" t="s">
        <v>97</v>
      </c>
      <c r="AW176" s="12" t="s">
        <v>45</v>
      </c>
      <c r="AX176" s="12" t="s">
        <v>95</v>
      </c>
      <c r="AY176" s="159" t="s">
        <v>141</v>
      </c>
    </row>
    <row r="177" spans="2:51" s="12" customFormat="1">
      <c r="B177" s="153"/>
      <c r="D177" s="145" t="s">
        <v>227</v>
      </c>
      <c r="F177" s="154" t="s">
        <v>597</v>
      </c>
      <c r="H177" s="155">
        <v>20</v>
      </c>
      <c r="I177" s="156"/>
      <c r="L177" s="153"/>
      <c r="M177" s="178"/>
      <c r="N177" s="179"/>
      <c r="O177" s="179"/>
      <c r="P177" s="179"/>
      <c r="Q177" s="179"/>
      <c r="R177" s="179"/>
      <c r="S177" s="179"/>
      <c r="T177" s="180"/>
      <c r="AT177" s="159" t="s">
        <v>227</v>
      </c>
      <c r="AU177" s="159" t="s">
        <v>97</v>
      </c>
      <c r="AV177" s="12" t="s">
        <v>97</v>
      </c>
      <c r="AW177" s="12" t="s">
        <v>15</v>
      </c>
      <c r="AX177" s="12" t="s">
        <v>95</v>
      </c>
      <c r="AY177" s="159" t="s">
        <v>141</v>
      </c>
    </row>
    <row r="178" spans="2:51" s="1" customFormat="1" ht="6.95" customHeight="1">
      <c r="B178" s="42"/>
      <c r="C178" s="43"/>
      <c r="D178" s="43"/>
      <c r="E178" s="43"/>
      <c r="F178" s="43"/>
      <c r="G178" s="43"/>
      <c r="H178" s="43"/>
      <c r="I178" s="43"/>
      <c r="J178" s="43"/>
      <c r="K178" s="43"/>
      <c r="L178" s="30"/>
    </row>
  </sheetData>
  <autoFilter ref="C124:K177" xr:uid="{00000000-0009-0000-0000-000006000000}"/>
  <mergeCells count="9">
    <mergeCell ref="L2:V2"/>
    <mergeCell ref="E85:H85"/>
    <mergeCell ref="E7:H7"/>
    <mergeCell ref="E87:H87"/>
    <mergeCell ref="E117:H117"/>
    <mergeCell ref="E27:H27"/>
    <mergeCell ref="E115:H115"/>
    <mergeCell ref="E18:H18"/>
    <mergeCell ref="E9:H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df82892-9f05-4115-b8bf-20a77a76b5d2" xsi:nil="true"/>
    <lcf76f155ced4ddcb4097134ff3c332f xmlns="29ed0e5a-0378-45b4-a990-92aa170f382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5ECA69B4CC39459CF879808734A6B5" ma:contentTypeVersion="18" ma:contentTypeDescription="Create a new document." ma:contentTypeScope="" ma:versionID="dce1ed23ea0559f424e2a9383a1b34bc">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9de83f86bf72aef4cb4ba71263dbd44f"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8B3E16-6173-4AF3-B56E-41D99DF78DEC}">
  <ds:schemaRefs>
    <ds:schemaRef ds:uri="http://schemas.microsoft.com/office/2006/metadata/properties"/>
    <ds:schemaRef ds:uri="http://schemas.microsoft.com/office/infopath/2007/PartnerControls"/>
    <ds:schemaRef ds:uri="4df82892-9f05-4115-b8bf-20a77a76b5d2"/>
    <ds:schemaRef ds:uri="29ed0e5a-0378-45b4-a990-92aa170f3820"/>
  </ds:schemaRefs>
</ds:datastoreItem>
</file>

<file path=customXml/itemProps2.xml><?xml version="1.0" encoding="utf-8"?>
<ds:datastoreItem xmlns:ds="http://schemas.openxmlformats.org/officeDocument/2006/customXml" ds:itemID="{78F1224E-3CB9-4403-8432-4B8BB163E8A7}">
  <ds:schemaRefs>
    <ds:schemaRef ds:uri="http://schemas.microsoft.com/sharepoint/v3/contenttype/forms"/>
  </ds:schemaRefs>
</ds:datastoreItem>
</file>

<file path=customXml/itemProps3.xml><?xml version="1.0" encoding="utf-8"?>
<ds:datastoreItem xmlns:ds="http://schemas.openxmlformats.org/officeDocument/2006/customXml" ds:itemID="{D2B5838A-8246-41EC-8007-77157BB5E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ed0e5a-0378-45b4-a990-92aa170f3820"/>
    <ds:schemaRef ds:uri="4df82892-9f05-4115-b8bf-20a77a76b5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12</vt:i4>
      </vt:variant>
    </vt:vector>
  </HeadingPairs>
  <TitlesOfParts>
    <vt:vector size="19" baseType="lpstr">
      <vt:lpstr>Úvodní list - souhrn</vt:lpstr>
      <vt:lpstr>Rekapitulace stavby</vt:lpstr>
      <vt:lpstr>00 - VON</vt:lpstr>
      <vt:lpstr>01 - Oprava hydromotorů (...</vt:lpstr>
      <vt:lpstr>02 - Oprava technologie</vt:lpstr>
      <vt:lpstr>03 - Oprava povrchových o...</vt:lpstr>
      <vt:lpstr>04 - Oprava vývaru jezu</vt:lpstr>
      <vt:lpstr>'00 - VON'!Názvy_tisku</vt:lpstr>
      <vt:lpstr>'01 - Oprava hydromotorů (...'!Názvy_tisku</vt:lpstr>
      <vt:lpstr>'02 - Oprava technologie'!Názvy_tisku</vt:lpstr>
      <vt:lpstr>'03 - Oprava povrchových o...'!Názvy_tisku</vt:lpstr>
      <vt:lpstr>'04 - Oprava vývaru jezu'!Názvy_tisku</vt:lpstr>
      <vt:lpstr>'Rekapitulace stavby'!Názvy_tisku</vt:lpstr>
      <vt:lpstr>'00 - VON'!Oblast_tisku</vt:lpstr>
      <vt:lpstr>'01 - Oprava hydromotorů (...'!Oblast_tisku</vt:lpstr>
      <vt:lpstr>'02 - Oprava technologie'!Oblast_tisku</vt:lpstr>
      <vt:lpstr>'03 - Oprava povrchových o...'!Oblast_tisku</vt:lpstr>
      <vt:lpstr>'04 - Oprava vývaru jezu'!Oblast_tisku</vt:lpstr>
      <vt:lpstr>'Rekapitulace stavby'!Oblast_tisku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Milada K.</dc:creator>
  <cp:keywords/>
  <dc:description/>
  <cp:lastModifiedBy>Kletečková Markéta</cp:lastModifiedBy>
  <cp:revision/>
  <dcterms:created xsi:type="dcterms:W3CDTF">2025-09-23T18:19:59Z</dcterms:created>
  <dcterms:modified xsi:type="dcterms:W3CDTF">2025-10-08T07:25:26Z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y fmtid="{D5CDD505-2E9C-101B-9397-08002B2CF9AE}" pid="3" name="MediaServiceImageTags">
    <vt:lpwstr/>
  </property>
</Properties>
</file>